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5\14050231\"/>
    </mc:Choice>
  </mc:AlternateContent>
  <xr:revisionPtr revIDLastSave="0" documentId="13_ncr:1_{463892F0-E17A-499A-A275-8A65FD0DF289}" xr6:coauthVersionLast="47" xr6:coauthVersionMax="47" xr10:uidLastSave="{00000000-0000-0000-0000-000000000000}"/>
  <bookViews>
    <workbookView xWindow="-120" yWindow="-120" windowWidth="29040" windowHeight="15840" tabRatio="838" firstSheet="1" activeTab="3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تعدیل قیمت" sheetId="23" r:id="rId4"/>
    <sheet name="سپرده" sheetId="7" r:id="rId5"/>
    <sheet name="درآمد" sheetId="8" r:id="rId6"/>
    <sheet name="درآمد سپرده بانکی" sheetId="13" r:id="rId7"/>
    <sheet name="سایر درآمدها" sheetId="14" r:id="rId8"/>
    <sheet name="سود سپرده بانکی" sheetId="18" r:id="rId9"/>
    <sheet name="درآمد سرمایه گذاری در سهام" sheetId="9" r:id="rId10"/>
    <sheet name="درآمد سود سهام" sheetId="15" r:id="rId11"/>
    <sheet name="درآمد ناشی از فروش  " sheetId="22" r:id="rId12"/>
    <sheet name="درآمد اعمال اختیار" sheetId="20" r:id="rId13"/>
    <sheet name="درآمد ناشی از تغییر قیمت اوراق" sheetId="21" r:id="rId14"/>
  </sheets>
  <definedNames>
    <definedName name="_xlnm._FilterDatabase" localSheetId="3" hidden="1">'تعدیل قیمت'!$A$1:$A$20</definedName>
    <definedName name="_xlnm._FilterDatabase" localSheetId="12" hidden="1">'درآمد اعمال اختیار'!$A$1:$A$40</definedName>
    <definedName name="_xlnm._FilterDatabase" localSheetId="9" hidden="1">'درآمد سرمایه گذاری در سهام'!$A$1:$A$71</definedName>
    <definedName name="_xlnm._FilterDatabase" localSheetId="10" hidden="1">'درآمد سود سهام'!$A$1:$A$30</definedName>
    <definedName name="_xlnm._FilterDatabase" localSheetId="13" hidden="1">'درآمد ناشی از تغییر قیمت اوراق'!$A$1:$A$42</definedName>
    <definedName name="_xlnm._FilterDatabase" localSheetId="11" hidden="1">'درآمد ناشی از فروش  '!$A$1:$A$63</definedName>
    <definedName name="_xlnm._FilterDatabase" localSheetId="1" hidden="1">سهام!$A$1:$AA$41</definedName>
    <definedName name="_xlnm.Print_Area" localSheetId="2">'اوراق مشتقه'!$A$1:$AX$17</definedName>
    <definedName name="_xlnm.Print_Area" localSheetId="3">'تعدیل قیمت'!$A$1:$O$18</definedName>
    <definedName name="_xlnm.Print_Area" localSheetId="5">درآمد!$A$1:$J$12</definedName>
    <definedName name="_xlnm.Print_Area" localSheetId="12">'درآمد اعمال اختیار'!$A$1:$U$39</definedName>
    <definedName name="_xlnm.Print_Area" localSheetId="6">'درآمد سپرده بانکی'!$A$1:$K$12</definedName>
    <definedName name="_xlnm.Print_Area" localSheetId="9">'درآمد سرمایه گذاری در سهام'!$A$1:$U$68</definedName>
    <definedName name="_xlnm.Print_Area" localSheetId="10">'درآمد سود سهام'!$A$1:$T$28</definedName>
    <definedName name="_xlnm.Print_Area" localSheetId="13">'درآمد ناشی از تغییر قیمت اوراق'!$A$1:$I$39</definedName>
    <definedName name="_xlnm.Print_Area" localSheetId="11">'درآمد ناشی از فروش  '!$A$1:$R$63</definedName>
    <definedName name="_xlnm.Print_Area" localSheetId="7">'سایر درآمدها'!$A$1:$G$11</definedName>
    <definedName name="_xlnm.Print_Area" localSheetId="4">سپرده!$A$1:$L$11</definedName>
    <definedName name="_xlnm.Print_Area" localSheetId="1">سهام!$A$1:$AB$41</definedName>
    <definedName name="_xlnm.Print_Area" localSheetId="8">'سود سپرده بانکی'!$A$1:$M$12</definedName>
    <definedName name="_xlnm.Print_Area" localSheetId="0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8" l="1"/>
  <c r="J8" i="8"/>
  <c r="J9" i="8"/>
  <c r="J10" i="8"/>
  <c r="J11" i="8"/>
  <c r="AA9" i="2"/>
  <c r="I16" i="21"/>
  <c r="O13" i="9" s="1"/>
  <c r="R13" i="9" s="1"/>
  <c r="E16" i="21"/>
  <c r="E13" i="9" s="1"/>
  <c r="I13" i="9" s="1"/>
  <c r="Q56" i="9"/>
  <c r="G56" i="9"/>
  <c r="O59" i="22"/>
  <c r="M59" i="22"/>
  <c r="Q59" i="22" s="1"/>
  <c r="K59" i="22"/>
  <c r="I59" i="2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W30" i="2"/>
  <c r="W32" i="2"/>
  <c r="W33" i="2"/>
  <c r="W34" i="2"/>
  <c r="W35" i="2"/>
  <c r="W36" i="2"/>
  <c r="W37" i="2"/>
  <c r="W38" i="2"/>
  <c r="W39" i="2"/>
  <c r="W28" i="2"/>
  <c r="W29" i="2"/>
  <c r="W27" i="2"/>
  <c r="W22" i="2"/>
  <c r="W23" i="2"/>
  <c r="W24" i="2"/>
  <c r="W21" i="2"/>
  <c r="W11" i="2"/>
  <c r="W12" i="2"/>
  <c r="W13" i="2"/>
  <c r="W14" i="2"/>
  <c r="W15" i="2"/>
  <c r="W16" i="2"/>
  <c r="W17" i="2"/>
  <c r="W18" i="2"/>
  <c r="W19" i="2"/>
  <c r="W10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9" i="2"/>
  <c r="M59" i="9"/>
  <c r="C59" i="9"/>
  <c r="M36" i="9"/>
  <c r="C36" i="9"/>
  <c r="S27" i="15"/>
  <c r="Q27" i="15"/>
  <c r="Q25" i="15"/>
  <c r="S25" i="15" s="1"/>
  <c r="Q26" i="15"/>
  <c r="S26" i="15" s="1"/>
  <c r="M27" i="15"/>
  <c r="K27" i="15"/>
  <c r="M26" i="15"/>
  <c r="M25" i="15"/>
  <c r="O27" i="15"/>
  <c r="I27" i="15"/>
  <c r="O26" i="15"/>
  <c r="O25" i="15"/>
  <c r="G8" i="18"/>
  <c r="G9" i="18"/>
  <c r="G10" i="18"/>
  <c r="G7" i="18"/>
  <c r="L8" i="7"/>
  <c r="L9" i="7"/>
  <c r="L7" i="7"/>
  <c r="I22" i="21"/>
  <c r="O30" i="9" s="1"/>
  <c r="R30" i="9" s="1"/>
  <c r="E22" i="21"/>
  <c r="E30" i="9" s="1"/>
  <c r="I30" i="9" s="1"/>
  <c r="B39" i="21"/>
  <c r="F10" i="8"/>
  <c r="G17" i="9"/>
  <c r="Q45" i="22"/>
  <c r="Q17" i="9" s="1"/>
  <c r="C17" i="23"/>
  <c r="K11" i="18" l="1"/>
  <c r="E11" i="18"/>
  <c r="K17" i="23"/>
  <c r="O15" i="3"/>
  <c r="C15" i="3"/>
  <c r="C9" i="3"/>
  <c r="Y9" i="3"/>
  <c r="H10" i="7" l="1"/>
  <c r="D10" i="7"/>
  <c r="I10" i="9"/>
  <c r="I14" i="9"/>
  <c r="I21" i="9"/>
  <c r="I29" i="9"/>
  <c r="I31" i="9"/>
  <c r="I33" i="9"/>
  <c r="I27" i="21"/>
  <c r="O18" i="9" s="1"/>
  <c r="R18" i="9" s="1"/>
  <c r="E27" i="21"/>
  <c r="E18" i="9" s="1"/>
  <c r="I18" i="9" s="1"/>
  <c r="D10" i="13" l="1"/>
  <c r="F10" i="7"/>
  <c r="I48" i="22"/>
  <c r="J8" i="7" l="1"/>
  <c r="J9" i="7"/>
  <c r="J7" i="7"/>
  <c r="Y41" i="2"/>
  <c r="W41" i="2"/>
  <c r="L10" i="7" l="1"/>
  <c r="J10" i="7"/>
  <c r="O53" i="9"/>
  <c r="I9" i="21"/>
  <c r="O52" i="9" s="1"/>
  <c r="I10" i="21"/>
  <c r="O44" i="9" s="1"/>
  <c r="I11" i="21"/>
  <c r="O56" i="9" s="1"/>
  <c r="I12" i="21"/>
  <c r="O19" i="9" s="1"/>
  <c r="I13" i="21"/>
  <c r="O45" i="9" s="1"/>
  <c r="I14" i="21"/>
  <c r="O62" i="9" s="1"/>
  <c r="I15" i="21"/>
  <c r="O12" i="9" s="1"/>
  <c r="I17" i="21"/>
  <c r="O59" i="9" s="1"/>
  <c r="I18" i="21"/>
  <c r="O38" i="9" s="1"/>
  <c r="I19" i="21"/>
  <c r="O20" i="9" s="1"/>
  <c r="I20" i="21"/>
  <c r="O64" i="9" s="1"/>
  <c r="R64" i="9" s="1"/>
  <c r="I21" i="21"/>
  <c r="O9" i="9" s="1"/>
  <c r="I23" i="21"/>
  <c r="O26" i="9" s="1"/>
  <c r="I24" i="21"/>
  <c r="O48" i="9" s="1"/>
  <c r="I25" i="21"/>
  <c r="O16" i="9" s="1"/>
  <c r="I26" i="21"/>
  <c r="O17" i="9" s="1"/>
  <c r="R17" i="9" s="1"/>
  <c r="I28" i="21"/>
  <c r="O23" i="9" s="1"/>
  <c r="I29" i="21"/>
  <c r="O57" i="9" s="1"/>
  <c r="O60" i="9"/>
  <c r="O36" i="9"/>
  <c r="I32" i="21"/>
  <c r="O8" i="9" s="1"/>
  <c r="I33" i="21"/>
  <c r="O35" i="9" s="1"/>
  <c r="I34" i="21"/>
  <c r="O65" i="9" s="1"/>
  <c r="I35" i="21"/>
  <c r="O34" i="9" s="1"/>
  <c r="I36" i="21"/>
  <c r="O63" i="9" s="1"/>
  <c r="R63" i="9" s="1"/>
  <c r="I37" i="21"/>
  <c r="O66" i="9" s="1"/>
  <c r="I38" i="21"/>
  <c r="O67" i="9" s="1"/>
  <c r="I7" i="21"/>
  <c r="O61" i="9" s="1"/>
  <c r="C39" i="21"/>
  <c r="D39" i="21"/>
  <c r="E37" i="21"/>
  <c r="E66" i="9" s="1"/>
  <c r="E8" i="21"/>
  <c r="E53" i="9" s="1"/>
  <c r="E9" i="21"/>
  <c r="E52" i="9" s="1"/>
  <c r="E10" i="21"/>
  <c r="E44" i="9" s="1"/>
  <c r="E11" i="21"/>
  <c r="E56" i="9" s="1"/>
  <c r="I56" i="9" s="1"/>
  <c r="E12" i="21"/>
  <c r="E13" i="21"/>
  <c r="E45" i="9" s="1"/>
  <c r="E14" i="21"/>
  <c r="E62" i="9" s="1"/>
  <c r="E15" i="21"/>
  <c r="E12" i="9" s="1"/>
  <c r="E17" i="21"/>
  <c r="E59" i="9" s="1"/>
  <c r="E18" i="21"/>
  <c r="E19" i="21"/>
  <c r="E20" i="9" s="1"/>
  <c r="E20" i="21"/>
  <c r="E64" i="9" s="1"/>
  <c r="I64" i="9" s="1"/>
  <c r="E21" i="21"/>
  <c r="E9" i="9" s="1"/>
  <c r="E23" i="21"/>
  <c r="E26" i="9" s="1"/>
  <c r="E24" i="21"/>
  <c r="E48" i="9" s="1"/>
  <c r="E25" i="21"/>
  <c r="E16" i="9" s="1"/>
  <c r="E26" i="21"/>
  <c r="E17" i="9" s="1"/>
  <c r="I17" i="9" s="1"/>
  <c r="E28" i="21"/>
  <c r="E29" i="21"/>
  <c r="E57" i="9" s="1"/>
  <c r="E30" i="21"/>
  <c r="E60" i="9" s="1"/>
  <c r="E31" i="21"/>
  <c r="E36" i="9" s="1"/>
  <c r="E32" i="21"/>
  <c r="E8" i="9" s="1"/>
  <c r="E33" i="21"/>
  <c r="E35" i="9" s="1"/>
  <c r="E34" i="21"/>
  <c r="E35" i="21"/>
  <c r="E34" i="9" s="1"/>
  <c r="E36" i="21"/>
  <c r="E38" i="21"/>
  <c r="E67" i="9" s="1"/>
  <c r="E7" i="21"/>
  <c r="E61" i="9" s="1"/>
  <c r="Q56" i="22"/>
  <c r="Q57" i="9" s="1"/>
  <c r="Q57" i="22"/>
  <c r="Q53" i="9" s="1"/>
  <c r="Q58" i="22"/>
  <c r="Q36" i="9" s="1"/>
  <c r="Q55" i="22"/>
  <c r="Q65" i="9" s="1"/>
  <c r="I51" i="22"/>
  <c r="G16" i="9" s="1"/>
  <c r="I58" i="22"/>
  <c r="G36" i="9" s="1"/>
  <c r="I57" i="22"/>
  <c r="G53" i="9" s="1"/>
  <c r="R65" i="9" l="1"/>
  <c r="R53" i="9"/>
  <c r="R36" i="9"/>
  <c r="I36" i="9"/>
  <c r="I16" i="9"/>
  <c r="I53" i="9"/>
  <c r="E65" i="9"/>
  <c r="E63" i="9"/>
  <c r="I63" i="9" s="1"/>
  <c r="E19" i="9"/>
  <c r="E23" i="9"/>
  <c r="E38" i="9"/>
  <c r="E39" i="21"/>
  <c r="I55" i="22"/>
  <c r="G65" i="9" s="1"/>
  <c r="I56" i="22"/>
  <c r="G57" i="9" s="1"/>
  <c r="I57" i="9" s="1"/>
  <c r="I65" i="9" l="1"/>
  <c r="M11" i="15"/>
  <c r="AA41" i="2" l="1"/>
  <c r="Q54" i="22"/>
  <c r="Q62" i="9" s="1"/>
  <c r="R62" i="9" s="1"/>
  <c r="Q53" i="22"/>
  <c r="Q48" i="9" s="1"/>
  <c r="Q52" i="22"/>
  <c r="Q60" i="9" s="1"/>
  <c r="R60" i="9" s="1"/>
  <c r="I54" i="22"/>
  <c r="G62" i="9" s="1"/>
  <c r="I62" i="9" s="1"/>
  <c r="I53" i="22"/>
  <c r="G48" i="9" s="1"/>
  <c r="I48" i="9" s="1"/>
  <c r="I52" i="22"/>
  <c r="G60" i="9" s="1"/>
  <c r="I60" i="9" s="1"/>
  <c r="G39" i="20" l="1"/>
  <c r="O39" i="20"/>
  <c r="O68" i="9" l="1"/>
  <c r="Q8" i="22" l="1"/>
  <c r="Q9" i="22"/>
  <c r="Q58" i="9" s="1"/>
  <c r="R58" i="9" s="1"/>
  <c r="Q10" i="22"/>
  <c r="Q47" i="9" s="1"/>
  <c r="Q11" i="22"/>
  <c r="Q15" i="9" s="1"/>
  <c r="R15" i="9" s="1"/>
  <c r="Q12" i="22"/>
  <c r="Q20" i="9" s="1"/>
  <c r="Q13" i="22"/>
  <c r="Q38" i="9" s="1"/>
  <c r="Q14" i="22"/>
  <c r="Q40" i="9" s="1"/>
  <c r="Q15" i="22"/>
  <c r="Q27" i="9" s="1"/>
  <c r="R27" i="9" s="1"/>
  <c r="Q16" i="22"/>
  <c r="Q23" i="9" s="1"/>
  <c r="R23" i="9" s="1"/>
  <c r="Q17" i="22"/>
  <c r="Q18" i="22"/>
  <c r="Q19" i="22"/>
  <c r="Q31" i="9" s="1"/>
  <c r="R31" i="9" s="1"/>
  <c r="Q20" i="22"/>
  <c r="Q21" i="22"/>
  <c r="Q22" i="22"/>
  <c r="Q23" i="22"/>
  <c r="Q24" i="22"/>
  <c r="Q25" i="22"/>
  <c r="Q12" i="9" s="1"/>
  <c r="R12" i="9" s="1"/>
  <c r="Q26" i="22"/>
  <c r="Q24" i="9" s="1"/>
  <c r="R24" i="9" s="1"/>
  <c r="Q27" i="22"/>
  <c r="Q44" i="9" s="1"/>
  <c r="R44" i="9" s="1"/>
  <c r="Q28" i="22"/>
  <c r="Q8" i="9" s="1"/>
  <c r="Q29" i="22"/>
  <c r="Q30" i="22"/>
  <c r="Q45" i="9" s="1"/>
  <c r="Q31" i="22"/>
  <c r="Q32" i="22"/>
  <c r="Q21" i="9" s="1"/>
  <c r="Q33" i="22"/>
  <c r="Q46" i="9" s="1"/>
  <c r="Q34" i="22"/>
  <c r="Q35" i="22"/>
  <c r="Q36" i="22"/>
  <c r="Q19" i="9" s="1"/>
  <c r="Q37" i="22"/>
  <c r="Q22" i="9" s="1"/>
  <c r="Q38" i="22"/>
  <c r="Q39" i="22"/>
  <c r="Q40" i="22"/>
  <c r="Q29" i="9" s="1"/>
  <c r="R29" i="9" s="1"/>
  <c r="Q41" i="22"/>
  <c r="Q33" i="9" s="1"/>
  <c r="R33" i="9" s="1"/>
  <c r="Q42" i="22"/>
  <c r="Q43" i="22"/>
  <c r="Q44" i="22"/>
  <c r="Q26" i="9" s="1"/>
  <c r="Q46" i="22"/>
  <c r="Q14" i="9" s="1"/>
  <c r="R14" i="9" s="1"/>
  <c r="Q47" i="22"/>
  <c r="Q10" i="9" s="1"/>
  <c r="R10" i="9" s="1"/>
  <c r="Q48" i="22"/>
  <c r="Q59" i="9" s="1"/>
  <c r="R59" i="9" s="1"/>
  <c r="Q49" i="22"/>
  <c r="Q9" i="9" s="1"/>
  <c r="R9" i="9" s="1"/>
  <c r="Q50" i="22"/>
  <c r="Q51" i="22"/>
  <c r="Q16" i="9" s="1"/>
  <c r="R16" i="9" s="1"/>
  <c r="Q60" i="22"/>
  <c r="Q7" i="22"/>
  <c r="Q52" i="9" s="1"/>
  <c r="R52" i="9" s="1"/>
  <c r="I8" i="22"/>
  <c r="I9" i="22"/>
  <c r="I10" i="22"/>
  <c r="I11" i="22"/>
  <c r="G15" i="9" s="1"/>
  <c r="I15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G12" i="9" s="1"/>
  <c r="I12" i="9" s="1"/>
  <c r="I26" i="22"/>
  <c r="I27" i="22"/>
  <c r="I28" i="22"/>
  <c r="G8" i="9" s="1"/>
  <c r="I8" i="9" s="1"/>
  <c r="I29" i="22"/>
  <c r="I30" i="22"/>
  <c r="I31" i="22"/>
  <c r="I32" i="22"/>
  <c r="I33" i="22"/>
  <c r="I34" i="22"/>
  <c r="I35" i="22"/>
  <c r="I36" i="22"/>
  <c r="G19" i="9" s="1"/>
  <c r="I19" i="9" s="1"/>
  <c r="I37" i="22"/>
  <c r="I38" i="22"/>
  <c r="I39" i="22"/>
  <c r="I40" i="22"/>
  <c r="I41" i="22"/>
  <c r="I42" i="22"/>
  <c r="I47" i="22"/>
  <c r="G59" i="9"/>
  <c r="I59" i="9" s="1"/>
  <c r="I49" i="22"/>
  <c r="G9" i="9" s="1"/>
  <c r="I9" i="9" s="1"/>
  <c r="I50" i="22"/>
  <c r="I60" i="22"/>
  <c r="G66" i="9" s="1"/>
  <c r="I66" i="9" s="1"/>
  <c r="I61" i="22"/>
  <c r="G67" i="9" s="1"/>
  <c r="I67" i="9" s="1"/>
  <c r="I7" i="22"/>
  <c r="G52" i="9" s="1"/>
  <c r="I52" i="9" s="1"/>
  <c r="Q62" i="22" l="1"/>
  <c r="S8" i="15"/>
  <c r="M56" i="9" s="1"/>
  <c r="R56" i="9" s="1"/>
  <c r="S9" i="15"/>
  <c r="S10" i="15"/>
  <c r="S11" i="15"/>
  <c r="S12" i="15"/>
  <c r="S13" i="15"/>
  <c r="S14" i="15"/>
  <c r="S15" i="15"/>
  <c r="S16" i="15"/>
  <c r="S17" i="15"/>
  <c r="M57" i="9" s="1"/>
  <c r="R57" i="9" s="1"/>
  <c r="S18" i="15"/>
  <c r="M46" i="9" s="1"/>
  <c r="R46" i="9" s="1"/>
  <c r="S19" i="15"/>
  <c r="M8" i="9" s="1"/>
  <c r="R8" i="9" s="1"/>
  <c r="S20" i="15"/>
  <c r="S21" i="15"/>
  <c r="M51" i="9" s="1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H8" i="13" s="1"/>
  <c r="M9" i="18"/>
  <c r="H9" i="13" s="1"/>
  <c r="M10" i="18"/>
  <c r="H10" i="13" s="1"/>
  <c r="M7" i="18"/>
  <c r="H7" i="13" s="1"/>
  <c r="D9" i="13"/>
  <c r="D8" i="13"/>
  <c r="D7" i="13"/>
  <c r="H39" i="21"/>
  <c r="F39" i="21" l="1"/>
  <c r="U39" i="20"/>
  <c r="K39" i="20"/>
  <c r="E39" i="20"/>
  <c r="Q39" i="20"/>
  <c r="I32" i="20"/>
  <c r="N32" i="20" s="1"/>
  <c r="I28" i="20"/>
  <c r="N28" i="20" s="1"/>
  <c r="I27" i="20"/>
  <c r="N27" i="20" s="1"/>
  <c r="I26" i="20"/>
  <c r="N26" i="20" s="1"/>
  <c r="I12" i="20"/>
  <c r="N12" i="20" s="1"/>
  <c r="I10" i="20"/>
  <c r="N10" i="20" s="1"/>
  <c r="N39" i="20" l="1"/>
  <c r="S39" i="20"/>
  <c r="I39" i="20"/>
  <c r="Q66" i="9" l="1"/>
  <c r="R66" i="9" s="1"/>
  <c r="O62" i="22"/>
  <c r="M62" i="22"/>
  <c r="K62" i="22"/>
  <c r="G62" i="22"/>
  <c r="C62" i="22"/>
  <c r="Q67" i="9"/>
  <c r="R67" i="9" s="1"/>
  <c r="Q28" i="9"/>
  <c r="R28" i="9" s="1"/>
  <c r="G28" i="9"/>
  <c r="I28" i="9" s="1"/>
  <c r="G26" i="9"/>
  <c r="I26" i="9" s="1"/>
  <c r="Q42" i="9"/>
  <c r="R42" i="9" s="1"/>
  <c r="G42" i="9"/>
  <c r="I42" i="9" s="1"/>
  <c r="Q39" i="9"/>
  <c r="R39" i="9" s="1"/>
  <c r="G39" i="9"/>
  <c r="I39" i="9" s="1"/>
  <c r="Q55" i="9"/>
  <c r="R55" i="9" s="1"/>
  <c r="G55" i="9"/>
  <c r="I55" i="9" s="1"/>
  <c r="Q35" i="9"/>
  <c r="R35" i="9" s="1"/>
  <c r="G35" i="9"/>
  <c r="I35" i="9" s="1"/>
  <c r="G22" i="9"/>
  <c r="I22" i="9" s="1"/>
  <c r="Q43" i="9"/>
  <c r="R43" i="9" s="1"/>
  <c r="G43" i="9"/>
  <c r="I43" i="9" s="1"/>
  <c r="Q54" i="9"/>
  <c r="R54" i="9" s="1"/>
  <c r="G54" i="9"/>
  <c r="I54" i="9" s="1"/>
  <c r="G46" i="9"/>
  <c r="I46" i="9" s="1"/>
  <c r="Q51" i="9"/>
  <c r="R51" i="9" s="1"/>
  <c r="G51" i="9"/>
  <c r="I51" i="9" s="1"/>
  <c r="G45" i="9"/>
  <c r="I45" i="9" s="1"/>
  <c r="Q32" i="9"/>
  <c r="R32" i="9" s="1"/>
  <c r="G32" i="9"/>
  <c r="I32" i="9" s="1"/>
  <c r="G44" i="9"/>
  <c r="I44" i="9" s="1"/>
  <c r="G24" i="9"/>
  <c r="I24" i="9" s="1"/>
  <c r="Q37" i="9"/>
  <c r="R37" i="9" s="1"/>
  <c r="G37" i="9"/>
  <c r="I37" i="9" s="1"/>
  <c r="Q41" i="9"/>
  <c r="R41" i="9" s="1"/>
  <c r="G41" i="9"/>
  <c r="I41" i="9" s="1"/>
  <c r="Q50" i="9"/>
  <c r="G50" i="9"/>
  <c r="I50" i="9" s="1"/>
  <c r="Q34" i="9"/>
  <c r="G34" i="9"/>
  <c r="I34" i="9" s="1"/>
  <c r="Q49" i="9"/>
  <c r="G49" i="9"/>
  <c r="I49" i="9" s="1"/>
  <c r="Q11" i="9"/>
  <c r="R11" i="9" s="1"/>
  <c r="G11" i="9"/>
  <c r="I11" i="9" s="1"/>
  <c r="Q25" i="9"/>
  <c r="R25" i="9" s="1"/>
  <c r="G25" i="9"/>
  <c r="I25" i="9" s="1"/>
  <c r="G23" i="9"/>
  <c r="I23" i="9" s="1"/>
  <c r="G27" i="9"/>
  <c r="I27" i="9" s="1"/>
  <c r="G40" i="9"/>
  <c r="I40" i="9" s="1"/>
  <c r="G38" i="9"/>
  <c r="I38" i="9" s="1"/>
  <c r="G47" i="9"/>
  <c r="I47" i="9" s="1"/>
  <c r="G58" i="9"/>
  <c r="I58" i="9" s="1"/>
  <c r="Q61" i="9"/>
  <c r="R61" i="9" s="1"/>
  <c r="G61" i="9"/>
  <c r="I61" i="9" s="1"/>
  <c r="Q68" i="9" l="1"/>
  <c r="E68" i="9"/>
  <c r="I39" i="21"/>
  <c r="M21" i="9"/>
  <c r="R21" i="9" s="1"/>
  <c r="M19" i="9"/>
  <c r="R19" i="9" s="1"/>
  <c r="C68" i="9"/>
  <c r="H11" i="13" l="1"/>
  <c r="G39" i="21" l="1"/>
  <c r="Q41" i="2"/>
  <c r="O41" i="2"/>
  <c r="M41" i="2"/>
  <c r="K41" i="2"/>
  <c r="I41" i="2"/>
  <c r="G41" i="2"/>
  <c r="E41" i="2"/>
  <c r="M45" i="9"/>
  <c r="R45" i="9" s="1"/>
  <c r="M38" i="9"/>
  <c r="R38" i="9" s="1"/>
  <c r="M20" i="9"/>
  <c r="R20" i="9" s="1"/>
  <c r="M22" i="9"/>
  <c r="R22" i="9" s="1"/>
  <c r="M40" i="9"/>
  <c r="R40" i="9" s="1"/>
  <c r="M26" i="9"/>
  <c r="R26" i="9" s="1"/>
  <c r="M48" i="9"/>
  <c r="R48" i="9" s="1"/>
  <c r="M47" i="9"/>
  <c r="R47" i="9" s="1"/>
  <c r="M49" i="9"/>
  <c r="R49" i="9" s="1"/>
  <c r="M50" i="9"/>
  <c r="R50" i="9" s="1"/>
  <c r="M34" i="9"/>
  <c r="R34" i="9" s="1"/>
  <c r="F10" i="14"/>
  <c r="D10" i="14"/>
  <c r="F11" i="8" s="1"/>
  <c r="D11" i="13"/>
  <c r="F9" i="8" s="1"/>
  <c r="I11" i="18"/>
  <c r="C11" i="18"/>
  <c r="R68" i="9" l="1"/>
  <c r="M68" i="9"/>
  <c r="S41" i="2"/>
  <c r="M11" i="18"/>
  <c r="G11" i="18"/>
  <c r="E62" i="22" l="1"/>
  <c r="I12" i="22"/>
  <c r="I62" i="22" s="1"/>
  <c r="G20" i="9" l="1"/>
  <c r="I20" i="9" s="1"/>
  <c r="I68" i="9" l="1"/>
  <c r="F6" i="8" s="1"/>
  <c r="G68" i="9"/>
  <c r="F12" i="8" l="1"/>
  <c r="H6" i="8" s="1"/>
  <c r="J6" i="8"/>
  <c r="J12" i="8" s="1"/>
  <c r="H10" i="8" l="1"/>
  <c r="H8" i="8"/>
  <c r="H9" i="8"/>
  <c r="H11" i="8"/>
  <c r="H7" i="8"/>
  <c r="H12" i="8" l="1"/>
</calcChain>
</file>

<file path=xl/sharedStrings.xml><?xml version="1.0" encoding="utf-8"?>
<sst xmlns="http://schemas.openxmlformats.org/spreadsheetml/2006/main" count="536" uniqueCount="249">
  <si>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</si>
  <si>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</si>
  <si>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</si>
  <si>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</si>
  <si>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</si>
  <si>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</si>
  <si>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</si>
  <si>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</si>
  <si>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</si>
  <si>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</si>
  <si>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</si>
  <si>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</si>
  <si>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</si>
  <si>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</si>
  <si>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</si>
  <si>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</si>
  <si>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</si>
  <si>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ایمن خودرو شرق</t>
  </si>
  <si>
    <t>بانک ملت</t>
  </si>
  <si>
    <t>بانک‌اقتصادنوین‌</t>
  </si>
  <si>
    <t>بیمه اتکایی ایران معین</t>
  </si>
  <si>
    <t>پالایش نفت تهران</t>
  </si>
  <si>
    <t>پالایش نفت لاوان</t>
  </si>
  <si>
    <t>پویا</t>
  </si>
  <si>
    <t>توسعه نیشکر و  صنایع جانبی</t>
  </si>
  <si>
    <t>تولیدی برنا باطری</t>
  </si>
  <si>
    <t>سرمایه گذاری امین مهرگان</t>
  </si>
  <si>
    <t>صنایع ارتباطی آوا</t>
  </si>
  <si>
    <t>صنعتی بهپاک</t>
  </si>
  <si>
    <t>فولاد  خوزستان</t>
  </si>
  <si>
    <t>فولاد امیرکبیرکاشان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</si>
  <si>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</si>
  <si>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</si>
  <si>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</si>
  <si>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</si>
  <si>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مدیریت نیروگاهی ایرانیان مپنا</t>
  </si>
  <si>
    <t>ملی‌ صنایع‌ مس‌ ایران‌</t>
  </si>
  <si>
    <t>نورایستا پلاستیک</t>
  </si>
  <si>
    <t>نوردوقطعات‌ فولادی‌</t>
  </si>
  <si>
    <t>کانی کربن طبس</t>
  </si>
  <si>
    <t>کشتیرانی جمهوری اسلامی ایران</t>
  </si>
  <si>
    <t>مخابرات ایران</t>
  </si>
  <si>
    <t>بازرسی مهندسی و صنعتی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</si>
  <si>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</si>
  <si>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</si>
  <si>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</si>
  <si>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</si>
  <si>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</si>
  <si>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</si>
  <si>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</si>
  <si>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</si>
  <si>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</si>
  <si>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</si>
  <si>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</si>
  <si>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</si>
  <si>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</si>
  <si>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</si>
  <si>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اختیارخ فولاد-1900-1404/09/12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</si>
  <si>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</si>
  <si>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</si>
  <si>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</si>
  <si>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</si>
  <si>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</si>
  <si>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</si>
  <si>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</si>
  <si>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</si>
  <si>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گردشگری آپادانا</t>
  </si>
  <si>
    <t>سپرده کوتاه مدت بانک ملی بورس اوراق بهادار</t>
  </si>
  <si>
    <t>سپرده کوتاه مدت بانک سپه بلوار کشاورز تهران</t>
  </si>
  <si>
    <t>صورت وضعیت درآمدها رویین</t>
  </si>
  <si>
    <t>-2</t>
  </si>
  <si>
    <t>شرح</t>
  </si>
  <si>
    <t>یادداشت</t>
  </si>
  <si>
    <t>درصد از کل درآمدها</t>
  </si>
  <si>
    <t>درصد از کل دارایی ها</t>
  </si>
  <si>
    <t>2-2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</si>
  <si>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</si>
  <si>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</si>
  <si>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</si>
  <si>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</si>
  <si>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</si>
  <si>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</si>
  <si>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</si>
  <si>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.بیمه ایران - معین</t>
  </si>
  <si>
    <t>پالایش نفت اصفهان</t>
  </si>
  <si>
    <t>سرمایه گذاری مهر</t>
  </si>
  <si>
    <t>توسعه سرمایه و صنعت غدیر</t>
  </si>
  <si>
    <t>دشت‌ مرغاب‌</t>
  </si>
  <si>
    <t>کشتیرانی دریای خزر</t>
  </si>
  <si>
    <t>صنایع غذایی رضوی</t>
  </si>
  <si>
    <t>سایپا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</si>
  <si>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</si>
  <si>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</si>
  <si>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</si>
  <si>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</si>
  <si>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</si>
  <si>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</si>
  <si>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</si>
  <si>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</si>
  <si>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</si>
  <si>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</si>
  <si>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</si>
  <si>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</si>
  <si>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</si>
  <si>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1404/04/22</t>
  </si>
  <si>
    <t>1404/04/30</t>
  </si>
  <si>
    <t>1404/05/13</t>
  </si>
  <si>
    <t>1404/05/14</t>
  </si>
  <si>
    <t>1404/04/05</t>
  </si>
  <si>
    <t>1404/05/05</t>
  </si>
  <si>
    <t>1404/04/29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</si>
  <si>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</si>
  <si>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</si>
  <si>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</si>
  <si>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</si>
  <si>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</si>
  <si>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</si>
  <si>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</si>
  <si>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</si>
  <si>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</si>
  <si>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</si>
  <si>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</si>
  <si>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</si>
  <si>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</si>
  <si>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</si>
  <si>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</si>
  <si>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</si>
  <si>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</si>
  <si>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صندوق سرمایه گذاری بخشی صنایع سورنا- نماد رویین</t>
  </si>
  <si>
    <t>صورت وضعیت پرتفوی</t>
  </si>
  <si>
    <t xml:space="preserve">صورت وضعیت پرتفوی </t>
  </si>
  <si>
    <t>صندوق سرمایه گذاری بخشی صنایع سورنا-نماد رویین</t>
  </si>
  <si>
    <t>صورت وضعیت درآمدها</t>
  </si>
  <si>
    <t xml:space="preserve">صورت وضعیت درآمدها </t>
  </si>
  <si>
    <t>سرمایه‌گذاری‌توکافولاد</t>
  </si>
  <si>
    <t>معدنی و صنعتی گل گهر</t>
  </si>
  <si>
    <t xml:space="preserve">گروه مپنا </t>
  </si>
  <si>
    <t>مس‌ شهیدباهنر</t>
  </si>
  <si>
    <t>توسعه‌معادن‌وفلزات‌</t>
  </si>
  <si>
    <t>اختیارخ فولاد-2800-1404/09/12</t>
  </si>
  <si>
    <t>اختیارخ فولاد-2600-1404/09/12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</si>
  <si>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</si>
  <si>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</si>
  <si>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</si>
  <si>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</si>
  <si>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</si>
  <si>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</si>
  <si>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</si>
  <si>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تولیدی چدن سازان</t>
  </si>
  <si>
    <t>جنرال مکانیک</t>
  </si>
  <si>
    <t>سپنتا</t>
  </si>
  <si>
    <t>نورد آلومینیوم</t>
  </si>
  <si>
    <t>اختیارخ فولاد-3250-1404/09/12</t>
  </si>
  <si>
    <t>اختیارخ فولاد-3000-1404/09/12</t>
  </si>
  <si>
    <t>گروه مپنا</t>
  </si>
  <si>
    <t>1404/07/22</t>
  </si>
  <si>
    <t>آهن و فولاد غدیر ایرانیان</t>
  </si>
  <si>
    <t>صبا فولاد خلیج فارس</t>
  </si>
  <si>
    <t>معدنی و صنعتی چادرملو</t>
  </si>
  <si>
    <t>پویا زرکان آق دره</t>
  </si>
  <si>
    <t>فراورده های نسوزایران</t>
  </si>
  <si>
    <t>سرمایه گذاری صدرتامین</t>
  </si>
  <si>
    <t>مس شهیدباهنر</t>
  </si>
  <si>
    <t>فولاد خوزستان</t>
  </si>
  <si>
    <t>ایران خودرو</t>
  </si>
  <si>
    <t>فراورده‌ های‌ نسوزایران‌</t>
  </si>
  <si>
    <t>معدنی‌وصنعتی‌چادرملو</t>
  </si>
  <si>
    <t>توسعه نیشکر و صنایع جانبی</t>
  </si>
  <si>
    <t>نوردوقطعات فولادی</t>
  </si>
  <si>
    <t>ملی صنایع مس ایران</t>
  </si>
  <si>
    <t>بانک اقتصاد نوین</t>
  </si>
  <si>
    <t>گروه صنعتی سپاهان</t>
  </si>
  <si>
    <t>سرمایه‌گذاری مهر</t>
  </si>
  <si>
    <t>دشت مرغاب</t>
  </si>
  <si>
    <t>اختیارخ فولاد-6500-1404/05/15</t>
  </si>
  <si>
    <t>اختیارخ وبملت-3250-1404/05/22</t>
  </si>
  <si>
    <t>اختیارخ وبملت-3500-1404/05/22</t>
  </si>
  <si>
    <t>اختیارخ وبملت-3750-1404/05/22</t>
  </si>
  <si>
    <t>اختیارخ وبملت-4000-1404/05/22</t>
  </si>
  <si>
    <t>اختیارخ وبملت-4500-1404/05/22</t>
  </si>
  <si>
    <t>اختیارخ وبملت-2000-1404/04/25</t>
  </si>
  <si>
    <t>اختیارخ فولاد-2400-1404/07/09</t>
  </si>
  <si>
    <t>اختیارخ فولاد-2600-1404/07/09</t>
  </si>
  <si>
    <t>اختیارخ فولاد-3000-1404/07/09</t>
  </si>
  <si>
    <t>اختیارخ فولاد-3250-1404/07/09</t>
  </si>
  <si>
    <t>اختیارخ فولاد-3500-1404/07/09</t>
  </si>
  <si>
    <t>اختیارخ فولاد-3750-1404/07/09</t>
  </si>
  <si>
    <t>اختیارخ فولاد-4000-1404/07/09</t>
  </si>
  <si>
    <t>اختیارخ فولاد-4500-1404/07/09</t>
  </si>
  <si>
    <t>اختیارخ فولاد-5000-1404/07/09</t>
  </si>
  <si>
    <t>اختیارخ فولاد-5500-1404/07/09</t>
  </si>
  <si>
    <t>اختیارخ فولاد-6000-1404/07/09</t>
  </si>
  <si>
    <t>اختیارخ اهرم-18000-1404/08/28</t>
  </si>
  <si>
    <t>اختیارخ اهرم-16000-1404/08/28</t>
  </si>
  <si>
    <t>اختیارخ اهرم-30000-1404/08/28</t>
  </si>
  <si>
    <t>اختیارف اهرم-16000-1404/07/30</t>
  </si>
  <si>
    <t>اختیارخ فولاد-2200-1404/09/12</t>
  </si>
  <si>
    <t>اختیارخ فولاد-1700-1404/09/12</t>
  </si>
  <si>
    <t>1404/09/08</t>
  </si>
  <si>
    <t>آلومینیوم ایران</t>
  </si>
  <si>
    <t>هامون نایزه</t>
  </si>
  <si>
    <t>اختیارخ فولاد-3500-1404/11/08</t>
  </si>
  <si>
    <t>اختیارخ فولاد-3750-1404/11/08</t>
  </si>
  <si>
    <t>شمش طلا GoldBar</t>
  </si>
  <si>
    <t>شمش نقره SilverBar</t>
  </si>
  <si>
    <t>توسعه‌معادن‌و‌فلزات</t>
  </si>
  <si>
    <t>ح. بیمه ایران معین</t>
  </si>
  <si>
    <t>بهای تمام شده سهم</t>
  </si>
  <si>
    <t>مالیات اعمال</t>
  </si>
  <si>
    <t>موقعیت خرید</t>
  </si>
  <si>
    <t>اختیارخ فولاد-3250-1404/11/08</t>
  </si>
  <si>
    <t>آلیاژ گستر هامون</t>
  </si>
  <si>
    <t>کالسیمین</t>
  </si>
  <si>
    <t>کالسمین</t>
  </si>
  <si>
    <t>فولاد امیرکبیر کاشان</t>
  </si>
  <si>
    <t>1404/12/29</t>
  </si>
  <si>
    <t>آلومینیوم‌ایران‌</t>
  </si>
  <si>
    <t>کالسیمین‌</t>
  </si>
  <si>
    <t>نورد آلومینیوم‌</t>
  </si>
  <si>
    <t>ح. سرمایه گذاری صدرتامین</t>
  </si>
  <si>
    <t>ح. سرمایه‌گذاری صدرتامین</t>
  </si>
  <si>
    <t>سرمایه‌گذاری صدرتامین</t>
  </si>
  <si>
    <t>برای ماه منتهی به 1405/01/31</t>
  </si>
  <si>
    <t>1405/01/31</t>
  </si>
  <si>
    <t>ح. معدنی و صنعتی گل گهر</t>
  </si>
  <si>
    <t>صندوق سرمایه‌گذاری بخشی صنایع سورنا- نماد رویین</t>
  </si>
  <si>
    <t>اوراق بهاداری که ارزش آنها در تاریخ گزارش تعدیل شده</t>
  </si>
  <si>
    <t>(براساس دستورالعمل نحوه تعیین قیمت خرید و فروش اوراق بهادار در صندوق‌های سرمایه‌گذاری)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</si>
  <si>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</si>
  <si>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</si>
  <si>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</si>
  <si>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</si>
  <si>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</si>
  <si>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</si>
  <si>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سرمایه‌گذاری صدر تامین</t>
  </si>
  <si>
    <t>درآمد حاصل از سرمایه‌گذاری‌ها</t>
  </si>
  <si>
    <t>درآمد حاصل از سرمایه‌گذاری در سهام و حق تقدم سهام</t>
  </si>
  <si>
    <t>درآمد حاصل از سرمایه‌گذاری در واحدهای صندوق های سرمایه گذاری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</si>
  <si>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</si>
  <si>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</si>
  <si>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2-6</t>
  </si>
  <si>
    <t>درآمد حاصل از سرمایه‌گذاری در اختیار معامله سهام</t>
  </si>
  <si>
    <t>ح . معدنی و صنعتی گل گهر</t>
  </si>
  <si>
    <t>برای ماه منتهی به 1405/02/31</t>
  </si>
  <si>
    <t>1405/02/31</t>
  </si>
  <si>
    <t>برای ماه منتهی به 1404/02/31</t>
  </si>
  <si>
    <t>ح. توسعه‌معادن‌وفلزات</t>
  </si>
  <si>
    <t>ح. توسعه معادن و فلزات</t>
  </si>
  <si>
    <t>1405/02/30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</si>
</sst>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  <numFmt numFmtId="167" formatCode="0.000"/>
    <numFmt numFmtId="168" formatCode="0.0000"/>
  </numFmts>
  <fonts count="20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3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 shrinkToFit="1" readingOrder="2"/>
    </xf>
    <xf numFmtId="165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left"/>
    </xf>
    <xf numFmtId="38" fontId="15" fillId="2" borderId="0" xfId="0" applyNumberFormat="1" applyFont="1" applyFill="1" applyAlignment="1">
      <alignment horizontal="center" vertical="center"/>
    </xf>
    <xf numFmtId="1" fontId="7" fillId="0" borderId="0" xfId="1" applyNumberFormat="1" applyFont="1" applyAlignment="1">
      <alignment horizontal="center" vertical="center" wrapText="1"/>
    </xf>
    <xf numFmtId="38" fontId="18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38" fontId="2" fillId="0" borderId="7" xfId="0" applyNumberFormat="1" applyFont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37" fontId="7" fillId="2" borderId="10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/>
    </xf>
    <xf numFmtId="9" fontId="7" fillId="2" borderId="0" xfId="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38" fontId="9" fillId="2" borderId="10" xfId="0" applyNumberFormat="1" applyFont="1" applyFill="1" applyBorder="1" applyAlignment="1">
      <alignment horizontal="center" vertical="center"/>
    </xf>
    <xf numFmtId="38" fontId="1" fillId="2" borderId="0" xfId="0" applyNumberFormat="1" applyFont="1" applyFill="1" applyAlignment="1">
      <alignment horizontal="center" vertical="center"/>
    </xf>
    <xf numFmtId="39" fontId="2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6"/>
  <sheetViews>
    <sheetView rightToLeft="1" view="pageBreakPreview" zoomScaleNormal="100" zoomScaleSheetLayoutView="100" workbookViewId="0">
      <selection activeCell="B11" sqref="B11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4" customFormat="1" ht="50.1" customHeight="1"/>
    <row r="2" spans="1:3" s="14" customFormat="1" ht="50.1" customHeight="1"/>
    <row r="3" spans="1:3" s="14" customFormat="1" ht="50.1" customHeight="1"/>
    <row r="4" spans="1:3" ht="50.1" customHeight="1">
      <c r="A4" s="199" t="s">
        <v>128</v>
      </c>
      <c r="B4" s="199"/>
      <c r="C4" s="199"/>
    </row>
    <row r="5" spans="1:3" ht="50.1" customHeight="1">
      <c r="A5" s="199" t="s">
        <v>130</v>
      </c>
      <c r="B5" s="199"/>
      <c r="C5" s="199"/>
    </row>
    <row r="6" spans="1:3" ht="50.1" customHeight="1">
      <c r="A6" s="199" t="s">
        <v>243</v>
      </c>
      <c r="B6" s="199"/>
      <c r="C6" s="199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81"/>
  <sheetViews>
    <sheetView rightToLeft="1" view="pageBreakPreview" topLeftCell="A61" zoomScaleNormal="100" zoomScaleSheetLayoutView="100" workbookViewId="0">
      <selection activeCell="I63" sqref="I63"/>
    </sheetView>
  </sheetViews>
  <sheetFormatPr defaultRowHeight="30" customHeight="1"/>
  <cols>
    <col min="1" max="1" width="27.140625" style="61" bestFit="1" customWidth="1"/>
    <col min="2" max="2" width="1.28515625" style="61" customWidth="1"/>
    <col min="3" max="3" width="18.28515625" style="61" customWidth="1"/>
    <col min="4" max="4" width="1.28515625" style="61" customWidth="1"/>
    <col min="5" max="5" width="21.140625" style="62" customWidth="1"/>
    <col min="6" max="6" width="1.28515625" style="61" customWidth="1"/>
    <col min="7" max="7" width="18.7109375" style="61" customWidth="1"/>
    <col min="8" max="8" width="1.28515625" style="61" customWidth="1"/>
    <col min="9" max="9" width="20.85546875" style="62" customWidth="1"/>
    <col min="10" max="10" width="1.28515625" style="61" customWidth="1"/>
    <col min="11" max="11" width="19.5703125" style="61" customWidth="1"/>
    <col min="12" max="12" width="1.28515625" style="61" customWidth="1"/>
    <col min="13" max="13" width="22.7109375" style="61" customWidth="1"/>
    <col min="14" max="14" width="1.28515625" style="61" customWidth="1"/>
    <col min="15" max="15" width="21.28515625" style="63" customWidth="1"/>
    <col min="16" max="16" width="1.28515625" style="61" customWidth="1"/>
    <col min="17" max="17" width="21.85546875" style="62" customWidth="1"/>
    <col min="18" max="18" width="23" style="62" customWidth="1"/>
    <col min="19" max="19" width="1.28515625" style="61" customWidth="1"/>
    <col min="20" max="20" width="17" style="61" customWidth="1"/>
    <col min="21" max="21" width="0.28515625" style="60" customWidth="1"/>
    <col min="22" max="22" width="9.140625" style="60"/>
    <col min="23" max="23" width="16.140625" style="60" bestFit="1" customWidth="1"/>
    <col min="24" max="16384" width="9.140625" style="60"/>
  </cols>
  <sheetData>
    <row r="1" spans="1:20" ht="30" customHeight="1">
      <c r="A1" s="221" t="s">
        <v>128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</row>
    <row r="2" spans="1:20" ht="30" customHeight="1">
      <c r="A2" s="221" t="s">
        <v>133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</row>
    <row r="3" spans="1:20" ht="30" customHeight="1">
      <c r="A3" s="221" t="s">
        <v>243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</row>
    <row r="4" spans="1:20" ht="30" customHeight="1">
      <c r="A4" s="228" t="s">
        <v>145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</row>
    <row r="5" spans="1:20" ht="30" customHeight="1">
      <c r="A5" s="40"/>
      <c r="B5" s="40"/>
      <c r="C5" s="229" t="s">
        <v>77</v>
      </c>
      <c r="D5" s="229"/>
      <c r="E5" s="229"/>
      <c r="F5" s="229"/>
      <c r="G5" s="229"/>
      <c r="H5" s="229"/>
      <c r="I5" s="229"/>
      <c r="J5" s="229"/>
      <c r="K5" s="229"/>
      <c r="L5" s="40"/>
      <c r="M5" s="229" t="s">
        <v>78</v>
      </c>
      <c r="N5" s="229"/>
      <c r="O5" s="229"/>
      <c r="P5" s="229"/>
      <c r="Q5" s="229"/>
      <c r="R5" s="229"/>
      <c r="S5" s="229"/>
      <c r="T5" s="229"/>
    </row>
    <row r="6" spans="1:20" ht="30" customHeight="1">
      <c r="A6" s="221" t="s">
        <v>79</v>
      </c>
      <c r="B6" s="40"/>
      <c r="C6" s="223" t="s">
        <v>80</v>
      </c>
      <c r="D6" s="77"/>
      <c r="E6" s="224" t="s">
        <v>81</v>
      </c>
      <c r="F6" s="77"/>
      <c r="G6" s="223" t="s">
        <v>82</v>
      </c>
      <c r="H6" s="77"/>
      <c r="I6" s="93" t="s">
        <v>43</v>
      </c>
      <c r="J6" s="94"/>
      <c r="K6" s="94"/>
      <c r="L6" s="40"/>
      <c r="M6" s="223" t="s">
        <v>80</v>
      </c>
      <c r="N6" s="77"/>
      <c r="O6" s="226" t="s">
        <v>81</v>
      </c>
      <c r="P6" s="77"/>
      <c r="Q6" s="224" t="s">
        <v>82</v>
      </c>
      <c r="R6" s="93" t="s">
        <v>43</v>
      </c>
      <c r="S6" s="94"/>
      <c r="T6" s="94"/>
    </row>
    <row r="7" spans="1:20" ht="30" customHeight="1">
      <c r="A7" s="222"/>
      <c r="B7" s="40"/>
      <c r="C7" s="222"/>
      <c r="D7" s="40"/>
      <c r="E7" s="225"/>
      <c r="F7" s="40"/>
      <c r="G7" s="222"/>
      <c r="H7" s="40"/>
      <c r="I7" s="95" t="s">
        <v>62</v>
      </c>
      <c r="J7" s="77"/>
      <c r="K7" s="93" t="s">
        <v>73</v>
      </c>
      <c r="L7" s="40"/>
      <c r="M7" s="222"/>
      <c r="N7" s="40"/>
      <c r="O7" s="227"/>
      <c r="P7" s="40"/>
      <c r="Q7" s="225"/>
      <c r="R7" s="95" t="s">
        <v>62</v>
      </c>
      <c r="S7" s="77"/>
      <c r="T7" s="93" t="s">
        <v>73</v>
      </c>
    </row>
    <row r="8" spans="1:20" ht="30" customHeight="1">
      <c r="A8" s="96" t="s">
        <v>15</v>
      </c>
      <c r="B8" s="83"/>
      <c r="C8" s="79">
        <v>0</v>
      </c>
      <c r="D8" s="83"/>
      <c r="E8" s="130">
        <f>'درآمد ناشی از تغییر قیمت اوراق'!E32</f>
        <v>16300575543</v>
      </c>
      <c r="F8" s="83"/>
      <c r="G8" s="130">
        <f>VLOOKUP(A8,'درآمد ناشی از فروش  '!$A$7:$I$62,9,0)</f>
        <v>-16282309777</v>
      </c>
      <c r="H8" s="83"/>
      <c r="I8" s="130">
        <f>C8+E8+G8</f>
        <v>18265766</v>
      </c>
      <c r="J8" s="83"/>
      <c r="K8" s="85"/>
      <c r="L8" s="83"/>
      <c r="M8" s="79">
        <f>'درآمد سود سهام'!S19</f>
        <v>1617265965</v>
      </c>
      <c r="N8" s="83"/>
      <c r="O8" s="86">
        <f>'درآمد ناشی از تغییر قیمت اوراق'!I32</f>
        <v>-18573379999</v>
      </c>
      <c r="P8" s="83"/>
      <c r="Q8" s="86">
        <f>'درآمد ناشی از فروش  '!Q28</f>
        <v>-92178280331</v>
      </c>
      <c r="R8" s="84">
        <f>M8+O8+Q8</f>
        <v>-109134394365</v>
      </c>
      <c r="S8" s="83"/>
      <c r="T8" s="85"/>
    </row>
    <row r="9" spans="1:20" ht="30" customHeight="1">
      <c r="A9" s="58" t="s">
        <v>151</v>
      </c>
      <c r="B9" s="83"/>
      <c r="C9" s="39">
        <v>0</v>
      </c>
      <c r="D9" s="83"/>
      <c r="E9" s="130">
        <f>'درآمد ناشی از تغییر قیمت اوراق'!E21</f>
        <v>429441</v>
      </c>
      <c r="F9" s="83"/>
      <c r="G9" s="130">
        <f>'درآمد ناشی از فروش  '!I49</f>
        <v>0</v>
      </c>
      <c r="H9" s="83"/>
      <c r="I9" s="130">
        <f t="shared" ref="I9:I67" si="0">C9+E9+G9</f>
        <v>429441</v>
      </c>
      <c r="J9" s="83"/>
      <c r="K9" s="88"/>
      <c r="L9" s="83"/>
      <c r="M9" s="39">
        <v>0</v>
      </c>
      <c r="N9" s="83"/>
      <c r="O9" s="130">
        <f>'درآمد ناشی از تغییر قیمت اوراق'!I21</f>
        <v>1289864</v>
      </c>
      <c r="P9" s="83"/>
      <c r="Q9" s="130">
        <f>'درآمد ناشی از فروش  '!Q49</f>
        <v>11549990075</v>
      </c>
      <c r="R9" s="130">
        <f t="shared" ref="R9:R67" si="1">M9+O9+Q9</f>
        <v>11551279939</v>
      </c>
      <c r="S9" s="83"/>
      <c r="T9" s="88"/>
    </row>
    <row r="10" spans="1:20" ht="30" customHeight="1">
      <c r="A10" s="58" t="s">
        <v>166</v>
      </c>
      <c r="B10" s="83"/>
      <c r="C10" s="39">
        <v>0</v>
      </c>
      <c r="D10" s="83"/>
      <c r="E10" s="130">
        <v>0</v>
      </c>
      <c r="F10" s="83"/>
      <c r="G10" s="130">
        <v>0</v>
      </c>
      <c r="H10" s="40"/>
      <c r="I10" s="130">
        <f t="shared" si="0"/>
        <v>0</v>
      </c>
      <c r="J10" s="40"/>
      <c r="K10" s="132"/>
      <c r="L10" s="83"/>
      <c r="M10" s="39">
        <v>0</v>
      </c>
      <c r="N10" s="83"/>
      <c r="O10" s="130">
        <v>0</v>
      </c>
      <c r="P10" s="83"/>
      <c r="Q10" s="130">
        <f>'درآمد ناشی از فروش  '!Q47</f>
        <v>3977496763</v>
      </c>
      <c r="R10" s="130">
        <f t="shared" si="1"/>
        <v>3977496763</v>
      </c>
      <c r="S10" s="83"/>
      <c r="T10" s="88"/>
    </row>
    <row r="11" spans="1:20" ht="30" customHeight="1">
      <c r="A11" s="58" t="s">
        <v>17</v>
      </c>
      <c r="B11" s="83"/>
      <c r="C11" s="39">
        <v>0</v>
      </c>
      <c r="D11" s="83"/>
      <c r="E11" s="130">
        <v>0</v>
      </c>
      <c r="F11" s="83"/>
      <c r="G11" s="130">
        <f>VLOOKUP(A11,'درآمد ناشی از فروش  '!$A$7:$I$62,9,0)</f>
        <v>0</v>
      </c>
      <c r="H11" s="40"/>
      <c r="I11" s="130">
        <f t="shared" si="0"/>
        <v>0</v>
      </c>
      <c r="J11" s="40"/>
      <c r="K11" s="132"/>
      <c r="L11" s="83"/>
      <c r="M11" s="39">
        <v>0</v>
      </c>
      <c r="N11" s="83"/>
      <c r="O11" s="130">
        <v>0</v>
      </c>
      <c r="P11" s="83"/>
      <c r="Q11" s="84">
        <f>VLOOKUP(A11,'درآمد ناشی از فروش  '!$A$7:$Q$61,17,0)</f>
        <v>-253913555</v>
      </c>
      <c r="R11" s="84">
        <f t="shared" si="1"/>
        <v>-253913555</v>
      </c>
      <c r="S11" s="83"/>
      <c r="T11" s="88"/>
    </row>
    <row r="12" spans="1:20" ht="30" customHeight="1">
      <c r="A12" s="58" t="s">
        <v>138</v>
      </c>
      <c r="B12" s="83"/>
      <c r="C12" s="39">
        <v>0</v>
      </c>
      <c r="D12" s="83"/>
      <c r="E12" s="130">
        <f>'درآمد ناشی از تغییر قیمت اوراق'!E15</f>
        <v>19330582294</v>
      </c>
      <c r="F12" s="83"/>
      <c r="G12" s="130">
        <f>'درآمد ناشی از فروش  '!I25</f>
        <v>0</v>
      </c>
      <c r="H12" s="83"/>
      <c r="I12" s="130">
        <f t="shared" si="0"/>
        <v>19330582294</v>
      </c>
      <c r="J12" s="83"/>
      <c r="K12" s="88"/>
      <c r="L12" s="83"/>
      <c r="M12" s="39">
        <v>0</v>
      </c>
      <c r="N12" s="83"/>
      <c r="O12" s="84">
        <f>'درآمد ناشی از تغییر قیمت اوراق'!I15</f>
        <v>-5278871275</v>
      </c>
      <c r="P12" s="83"/>
      <c r="Q12" s="130">
        <f>'درآمد ناشی از فروش  '!Q25</f>
        <v>13800178041</v>
      </c>
      <c r="R12" s="130">
        <f t="shared" si="1"/>
        <v>8521306766</v>
      </c>
      <c r="S12" s="83"/>
      <c r="T12" s="88"/>
    </row>
    <row r="13" spans="1:20" ht="30" customHeight="1">
      <c r="A13" s="58" t="s">
        <v>247</v>
      </c>
      <c r="B13" s="83"/>
      <c r="C13" s="39">
        <v>0</v>
      </c>
      <c r="D13" s="83"/>
      <c r="E13" s="130">
        <f>'درآمد ناشی از تغییر قیمت اوراق'!E16</f>
        <v>-257533218</v>
      </c>
      <c r="F13" s="83"/>
      <c r="G13" s="130">
        <v>0</v>
      </c>
      <c r="H13" s="83"/>
      <c r="I13" s="130">
        <f t="shared" si="0"/>
        <v>-257533218</v>
      </c>
      <c r="J13" s="83"/>
      <c r="K13" s="88"/>
      <c r="L13" s="83"/>
      <c r="M13" s="39"/>
      <c r="N13" s="83"/>
      <c r="O13" s="84">
        <f>'درآمد ناشی از تغییر قیمت اوراق'!I16</f>
        <v>-257533218</v>
      </c>
      <c r="P13" s="83"/>
      <c r="Q13" s="130">
        <v>0</v>
      </c>
      <c r="R13" s="130">
        <f t="shared" si="1"/>
        <v>-257533218</v>
      </c>
      <c r="S13" s="83"/>
      <c r="T13" s="88"/>
    </row>
    <row r="14" spans="1:20" ht="30" customHeight="1">
      <c r="A14" s="58" t="s">
        <v>165</v>
      </c>
      <c r="B14" s="83"/>
      <c r="C14" s="39">
        <v>0</v>
      </c>
      <c r="D14" s="83"/>
      <c r="E14" s="130">
        <v>0</v>
      </c>
      <c r="F14" s="83"/>
      <c r="G14" s="130">
        <v>0</v>
      </c>
      <c r="H14" s="83"/>
      <c r="I14" s="130">
        <f t="shared" si="0"/>
        <v>0</v>
      </c>
      <c r="J14" s="83"/>
      <c r="K14" s="88"/>
      <c r="L14" s="83"/>
      <c r="M14" s="39">
        <v>0</v>
      </c>
      <c r="N14" s="83"/>
      <c r="O14" s="130">
        <v>0</v>
      </c>
      <c r="P14" s="83"/>
      <c r="Q14" s="130">
        <f>'درآمد ناشی از فروش  '!Q46</f>
        <v>30547269578</v>
      </c>
      <c r="R14" s="130">
        <f t="shared" si="1"/>
        <v>30547269578</v>
      </c>
      <c r="S14" s="83"/>
      <c r="T14" s="88"/>
    </row>
    <row r="15" spans="1:20" ht="30" customHeight="1">
      <c r="A15" s="58" t="s">
        <v>150</v>
      </c>
      <c r="B15" s="83"/>
      <c r="C15" s="39">
        <v>0</v>
      </c>
      <c r="D15" s="83"/>
      <c r="E15" s="130">
        <v>0</v>
      </c>
      <c r="F15" s="83"/>
      <c r="G15" s="130">
        <f>VLOOKUP(A15,'درآمد ناشی از فروش  '!$A$7:$I$62,9,0)</f>
        <v>0</v>
      </c>
      <c r="H15" s="40"/>
      <c r="I15" s="130">
        <f t="shared" si="0"/>
        <v>0</v>
      </c>
      <c r="J15" s="83"/>
      <c r="K15" s="88"/>
      <c r="L15" s="83"/>
      <c r="M15" s="39">
        <v>0</v>
      </c>
      <c r="N15" s="83"/>
      <c r="O15" s="130">
        <v>0</v>
      </c>
      <c r="P15" s="83"/>
      <c r="Q15" s="84">
        <f>'درآمد ناشی از فروش  '!Q11</f>
        <v>-5282501784</v>
      </c>
      <c r="R15" s="84">
        <f t="shared" si="1"/>
        <v>-5282501784</v>
      </c>
      <c r="S15" s="83"/>
      <c r="T15" s="88"/>
    </row>
    <row r="16" spans="1:20" ht="30" customHeight="1">
      <c r="A16" s="58" t="s">
        <v>148</v>
      </c>
      <c r="B16" s="83"/>
      <c r="C16" s="39">
        <v>0</v>
      </c>
      <c r="D16" s="83"/>
      <c r="E16" s="130">
        <f>'درآمد ناشی از تغییر قیمت اوراق'!E25</f>
        <v>0</v>
      </c>
      <c r="F16" s="83"/>
      <c r="G16" s="130">
        <f>'درآمد ناشی از فروش  '!I51</f>
        <v>0</v>
      </c>
      <c r="H16" s="83"/>
      <c r="I16" s="84">
        <f t="shared" si="0"/>
        <v>0</v>
      </c>
      <c r="J16" s="83"/>
      <c r="K16" s="88"/>
      <c r="L16" s="83"/>
      <c r="M16" s="39">
        <v>0</v>
      </c>
      <c r="N16" s="83"/>
      <c r="O16" s="130">
        <f>'درآمد ناشی از تغییر قیمت اوراق'!I25</f>
        <v>650509291</v>
      </c>
      <c r="P16" s="83"/>
      <c r="Q16" s="130">
        <f>'درآمد ناشی از فروش  '!Q51</f>
        <v>5425931718</v>
      </c>
      <c r="R16" s="130">
        <f t="shared" si="1"/>
        <v>6076441009</v>
      </c>
      <c r="S16" s="83"/>
      <c r="T16" s="88"/>
    </row>
    <row r="17" spans="1:20" ht="30" customHeight="1">
      <c r="A17" s="58" t="s">
        <v>161</v>
      </c>
      <c r="B17" s="83"/>
      <c r="C17" s="39">
        <v>0</v>
      </c>
      <c r="D17" s="83"/>
      <c r="E17" s="130">
        <f>'درآمد ناشی از تغییر قیمت اوراق'!E26</f>
        <v>10963399</v>
      </c>
      <c r="F17" s="83"/>
      <c r="G17" s="130">
        <f>'درآمد ناشی از فروش  '!I45</f>
        <v>0</v>
      </c>
      <c r="H17" s="83"/>
      <c r="I17" s="84">
        <f t="shared" si="0"/>
        <v>10963399</v>
      </c>
      <c r="J17" s="83"/>
      <c r="K17" s="88"/>
      <c r="L17" s="83"/>
      <c r="M17" s="39">
        <v>0</v>
      </c>
      <c r="N17" s="83"/>
      <c r="O17" s="130">
        <f>'درآمد ناشی از تغییر قیمت اوراق'!I26</f>
        <v>36412172</v>
      </c>
      <c r="P17" s="83"/>
      <c r="Q17" s="130">
        <f>'درآمد ناشی از فروش  '!Q45</f>
        <v>-8045</v>
      </c>
      <c r="R17" s="130">
        <f t="shared" si="1"/>
        <v>36404127</v>
      </c>
      <c r="S17" s="83"/>
      <c r="T17" s="88"/>
    </row>
    <row r="18" spans="1:20" ht="30" customHeight="1">
      <c r="A18" s="58" t="s">
        <v>219</v>
      </c>
      <c r="B18" s="83"/>
      <c r="C18" s="39">
        <v>0</v>
      </c>
      <c r="D18" s="83"/>
      <c r="E18" s="130">
        <f>'درآمد ناشی از تغییر قیمت اوراق'!E27</f>
        <v>471847</v>
      </c>
      <c r="F18" s="83"/>
      <c r="G18" s="130">
        <v>0</v>
      </c>
      <c r="H18" s="83"/>
      <c r="I18" s="84">
        <f t="shared" si="0"/>
        <v>471847</v>
      </c>
      <c r="J18" s="83"/>
      <c r="K18" s="88"/>
      <c r="L18" s="83"/>
      <c r="M18" s="39">
        <v>0</v>
      </c>
      <c r="N18" s="83"/>
      <c r="O18" s="130">
        <f>'درآمد ناشی از تغییر قیمت اوراق'!I27</f>
        <v>12281691</v>
      </c>
      <c r="P18" s="83"/>
      <c r="Q18" s="130">
        <v>0</v>
      </c>
      <c r="R18" s="130">
        <f t="shared" si="1"/>
        <v>12281691</v>
      </c>
      <c r="S18" s="83"/>
      <c r="T18" s="88"/>
    </row>
    <row r="19" spans="1:20" ht="30" customHeight="1">
      <c r="A19" s="58" t="s">
        <v>34</v>
      </c>
      <c r="B19" s="83"/>
      <c r="C19" s="39">
        <v>0</v>
      </c>
      <c r="D19" s="83"/>
      <c r="E19" s="130">
        <f>'درآمد ناشی از تغییر قیمت اوراق'!E12</f>
        <v>930273415</v>
      </c>
      <c r="F19" s="83"/>
      <c r="G19" s="130">
        <f>'درآمد ناشی از فروش  '!I36</f>
        <v>-2250</v>
      </c>
      <c r="H19" s="83"/>
      <c r="I19" s="84">
        <f t="shared" si="0"/>
        <v>930271165</v>
      </c>
      <c r="J19" s="83"/>
      <c r="K19" s="88"/>
      <c r="L19" s="83"/>
      <c r="M19" s="39">
        <f>VLOOKUP(A19,'درآمد سود سهام'!$A$7:$S$27,19,0)</f>
        <v>3183441500</v>
      </c>
      <c r="N19" s="83"/>
      <c r="O19" s="84">
        <f>'درآمد ناشی از تغییر قیمت اوراق'!I12</f>
        <v>-2689620656</v>
      </c>
      <c r="P19" s="83"/>
      <c r="Q19" s="130">
        <f>'درآمد ناشی از فروش  '!Q36</f>
        <v>1026908950</v>
      </c>
      <c r="R19" s="130">
        <f t="shared" si="1"/>
        <v>1520729794</v>
      </c>
      <c r="S19" s="83"/>
      <c r="T19" s="88"/>
    </row>
    <row r="20" spans="1:20" ht="30" customHeight="1">
      <c r="A20" s="58" t="s">
        <v>29</v>
      </c>
      <c r="B20" s="83"/>
      <c r="C20" s="39">
        <v>0</v>
      </c>
      <c r="D20" s="83"/>
      <c r="E20" s="130">
        <f>'درآمد ناشی از تغییر قیمت اوراق'!E19</f>
        <v>-31408554501</v>
      </c>
      <c r="F20" s="83"/>
      <c r="G20" s="130">
        <f>'درآمد ناشی از فروش  '!I12</f>
        <v>0</v>
      </c>
      <c r="H20" s="83"/>
      <c r="I20" s="84">
        <f t="shared" si="0"/>
        <v>-31408554501</v>
      </c>
      <c r="J20" s="83"/>
      <c r="K20" s="88"/>
      <c r="L20" s="83"/>
      <c r="M20" s="39">
        <f>VLOOKUP(A20,'درآمد سود سهام'!$A$7:$S$27,19,0)</f>
        <v>4047999840</v>
      </c>
      <c r="N20" s="83"/>
      <c r="O20" s="84">
        <f>'درآمد ناشی از تغییر قیمت اوراق'!I19</f>
        <v>-7782010311</v>
      </c>
      <c r="P20" s="83"/>
      <c r="Q20" s="130">
        <f>'درآمد ناشی از فروش  '!Q12</f>
        <v>18374339669</v>
      </c>
      <c r="R20" s="130">
        <f t="shared" si="1"/>
        <v>14640329198</v>
      </c>
      <c r="S20" s="83"/>
      <c r="T20" s="88"/>
    </row>
    <row r="21" spans="1:20" ht="30" customHeight="1">
      <c r="A21" s="58" t="s">
        <v>19</v>
      </c>
      <c r="B21" s="83"/>
      <c r="C21" s="39">
        <v>0</v>
      </c>
      <c r="D21" s="83"/>
      <c r="E21" s="130">
        <v>0</v>
      </c>
      <c r="F21" s="83"/>
      <c r="G21" s="130">
        <v>0</v>
      </c>
      <c r="H21" s="83"/>
      <c r="I21" s="130">
        <f t="shared" si="0"/>
        <v>0</v>
      </c>
      <c r="J21" s="83"/>
      <c r="K21" s="88"/>
      <c r="L21" s="83"/>
      <c r="M21" s="39">
        <f>VLOOKUP(A21,'درآمد سود سهام'!$A$7:$S$27,19,0)</f>
        <v>17823756960</v>
      </c>
      <c r="N21" s="83"/>
      <c r="O21" s="130">
        <v>0</v>
      </c>
      <c r="P21" s="83"/>
      <c r="Q21" s="84">
        <f>'درآمد ناشی از فروش  '!Q32</f>
        <v>-57984829655</v>
      </c>
      <c r="R21" s="130">
        <f t="shared" si="1"/>
        <v>-40161072695</v>
      </c>
      <c r="S21" s="83"/>
      <c r="T21" s="88"/>
    </row>
    <row r="22" spans="1:20" ht="30" customHeight="1">
      <c r="A22" s="58" t="s">
        <v>18</v>
      </c>
      <c r="B22" s="83"/>
      <c r="C22" s="39">
        <v>0</v>
      </c>
      <c r="D22" s="83"/>
      <c r="E22" s="130">
        <v>0</v>
      </c>
      <c r="F22" s="83"/>
      <c r="G22" s="130">
        <f>VLOOKUP(A22,'درآمد ناشی از فروش  '!$A$7:$I$62,9,0)</f>
        <v>0</v>
      </c>
      <c r="H22" s="83"/>
      <c r="I22" s="130">
        <f t="shared" si="0"/>
        <v>0</v>
      </c>
      <c r="J22" s="83"/>
      <c r="K22" s="88"/>
      <c r="L22" s="83"/>
      <c r="M22" s="39">
        <f>VLOOKUP(A22,'درآمد سود سهام'!$A$7:$S$27,19,0)</f>
        <v>90</v>
      </c>
      <c r="N22" s="83"/>
      <c r="O22" s="130">
        <v>0</v>
      </c>
      <c r="P22" s="83"/>
      <c r="Q22" s="84">
        <f>'درآمد ناشی از فروش  '!Q37</f>
        <v>-40528959139</v>
      </c>
      <c r="R22" s="84">
        <f t="shared" si="1"/>
        <v>-40528959049</v>
      </c>
      <c r="S22" s="83"/>
      <c r="T22" s="88"/>
    </row>
    <row r="23" spans="1:20" ht="30" customHeight="1">
      <c r="A23" s="58" t="s">
        <v>149</v>
      </c>
      <c r="B23" s="83"/>
      <c r="C23" s="39">
        <v>0</v>
      </c>
      <c r="D23" s="83"/>
      <c r="E23" s="130">
        <f>'درآمد ناشی از تغییر قیمت اوراق'!E28</f>
        <v>-401313555</v>
      </c>
      <c r="F23" s="83"/>
      <c r="G23" s="130">
        <f>VLOOKUP(A23,'درآمد ناشی از فروش  '!$A$7:$I$62,9,0)</f>
        <v>0</v>
      </c>
      <c r="H23" s="83"/>
      <c r="I23" s="84">
        <f t="shared" si="0"/>
        <v>-401313555</v>
      </c>
      <c r="J23" s="83"/>
      <c r="K23" s="88"/>
      <c r="L23" s="83"/>
      <c r="M23" s="39">
        <v>0</v>
      </c>
      <c r="N23" s="83"/>
      <c r="O23" s="84">
        <f>'درآمد ناشی از تغییر قیمت اوراق'!I28</f>
        <v>-18230423835</v>
      </c>
      <c r="P23" s="83"/>
      <c r="Q23" s="130">
        <f>'درآمد ناشی از فروش  '!Q16</f>
        <v>1094462172</v>
      </c>
      <c r="R23" s="84">
        <f t="shared" si="1"/>
        <v>-17135961663</v>
      </c>
      <c r="S23" s="83"/>
      <c r="T23" s="88"/>
    </row>
    <row r="24" spans="1:20" ht="30" customHeight="1">
      <c r="A24" s="58" t="s">
        <v>40</v>
      </c>
      <c r="B24" s="83"/>
      <c r="C24" s="39">
        <v>0</v>
      </c>
      <c r="D24" s="83"/>
      <c r="E24" s="130">
        <v>0</v>
      </c>
      <c r="F24" s="83"/>
      <c r="G24" s="130">
        <f>VLOOKUP(A24,'درآمد ناشی از فروش  '!$A$7:$I$62,9,0)</f>
        <v>0</v>
      </c>
      <c r="H24" s="83"/>
      <c r="I24" s="130">
        <f t="shared" si="0"/>
        <v>0</v>
      </c>
      <c r="J24" s="83"/>
      <c r="K24" s="88"/>
      <c r="L24" s="83"/>
      <c r="M24" s="39">
        <v>0</v>
      </c>
      <c r="N24" s="83"/>
      <c r="O24" s="130">
        <v>0</v>
      </c>
      <c r="P24" s="83"/>
      <c r="Q24" s="84">
        <f>'درآمد ناشی از فروش  '!Q26</f>
        <v>-13693216273</v>
      </c>
      <c r="R24" s="84">
        <f t="shared" si="1"/>
        <v>-13693216273</v>
      </c>
      <c r="S24" s="83"/>
      <c r="T24" s="88"/>
    </row>
    <row r="25" spans="1:20" ht="30" customHeight="1">
      <c r="A25" s="58" t="s">
        <v>16</v>
      </c>
      <c r="B25" s="83"/>
      <c r="C25" s="39">
        <v>0</v>
      </c>
      <c r="D25" s="83"/>
      <c r="E25" s="130">
        <v>0</v>
      </c>
      <c r="F25" s="83"/>
      <c r="G25" s="130">
        <f>VLOOKUP(A25,'درآمد ناشی از فروش  '!$A$7:$I$62,9,0)</f>
        <v>0</v>
      </c>
      <c r="H25" s="83"/>
      <c r="I25" s="130">
        <f t="shared" si="0"/>
        <v>0</v>
      </c>
      <c r="J25" s="83"/>
      <c r="K25" s="88"/>
      <c r="L25" s="83"/>
      <c r="M25" s="39">
        <v>0</v>
      </c>
      <c r="N25" s="83"/>
      <c r="O25" s="130">
        <v>0</v>
      </c>
      <c r="P25" s="83"/>
      <c r="Q25" s="84">
        <f>VLOOKUP(A25,'درآمد ناشی از فروش  '!$A$7:$Q$61,17,0)</f>
        <v>-576</v>
      </c>
      <c r="R25" s="84">
        <f t="shared" si="1"/>
        <v>-576</v>
      </c>
      <c r="S25" s="83"/>
      <c r="T25" s="88"/>
    </row>
    <row r="26" spans="1:20" ht="30" customHeight="1">
      <c r="A26" s="58" t="s">
        <v>32</v>
      </c>
      <c r="B26" s="83"/>
      <c r="C26" s="39">
        <v>0</v>
      </c>
      <c r="D26" s="83"/>
      <c r="E26" s="130">
        <f>'درآمد ناشی از تغییر قیمت اوراق'!E23</f>
        <v>0</v>
      </c>
      <c r="F26" s="83"/>
      <c r="G26" s="130">
        <f>VLOOKUP(A26,'درآمد ناشی از فروش  '!$A$7:$I$62,9,0)</f>
        <v>0</v>
      </c>
      <c r="H26" s="83"/>
      <c r="I26" s="84">
        <f t="shared" si="0"/>
        <v>0</v>
      </c>
      <c r="J26" s="83"/>
      <c r="K26" s="88"/>
      <c r="L26" s="83"/>
      <c r="M26" s="39">
        <f>VLOOKUP(A26,'درآمد سود سهام'!$A$7:$S$27,19,0)</f>
        <v>124</v>
      </c>
      <c r="N26" s="83"/>
      <c r="O26" s="130">
        <f>'درآمد ناشی از تغییر قیمت اوراق'!I23</f>
        <v>-23583878</v>
      </c>
      <c r="P26" s="83"/>
      <c r="Q26" s="84">
        <f>'درآمد ناشی از فروش  '!Q44</f>
        <v>-4855</v>
      </c>
      <c r="R26" s="130">
        <f t="shared" si="1"/>
        <v>-23588609</v>
      </c>
      <c r="S26" s="83"/>
      <c r="T26" s="88"/>
    </row>
    <row r="27" spans="1:20" ht="30" customHeight="1">
      <c r="A27" s="58" t="s">
        <v>28</v>
      </c>
      <c r="B27" s="83"/>
      <c r="C27" s="39">
        <v>0</v>
      </c>
      <c r="D27" s="83"/>
      <c r="E27" s="130">
        <v>0</v>
      </c>
      <c r="F27" s="83"/>
      <c r="G27" s="130">
        <f>VLOOKUP(A27,'درآمد ناشی از فروش  '!$A$7:$I$62,9,0)</f>
        <v>0</v>
      </c>
      <c r="H27" s="83"/>
      <c r="I27" s="130">
        <f t="shared" si="0"/>
        <v>0</v>
      </c>
      <c r="J27" s="83"/>
      <c r="K27" s="88"/>
      <c r="L27" s="83"/>
      <c r="M27" s="39">
        <v>0</v>
      </c>
      <c r="N27" s="83"/>
      <c r="O27" s="130">
        <v>0</v>
      </c>
      <c r="P27" s="83"/>
      <c r="Q27" s="130">
        <f>'درآمد ناشی از فروش  '!Q15</f>
        <v>4798841995</v>
      </c>
      <c r="R27" s="130">
        <f t="shared" si="1"/>
        <v>4798841995</v>
      </c>
      <c r="S27" s="83"/>
      <c r="T27" s="88"/>
    </row>
    <row r="28" spans="1:20" ht="30" customHeight="1">
      <c r="A28" s="58" t="s">
        <v>21</v>
      </c>
      <c r="B28" s="83"/>
      <c r="C28" s="39">
        <v>0</v>
      </c>
      <c r="D28" s="83"/>
      <c r="E28" s="130">
        <v>0</v>
      </c>
      <c r="F28" s="83"/>
      <c r="G28" s="130">
        <f>VLOOKUP(A28,'درآمد ناشی از فروش  '!$A$7:$I$62,9,0)</f>
        <v>0</v>
      </c>
      <c r="H28" s="83"/>
      <c r="I28" s="130">
        <f t="shared" si="0"/>
        <v>0</v>
      </c>
      <c r="J28" s="83"/>
      <c r="K28" s="88"/>
      <c r="L28" s="83"/>
      <c r="M28" s="39">
        <v>0</v>
      </c>
      <c r="N28" s="83"/>
      <c r="O28" s="130">
        <v>0</v>
      </c>
      <c r="P28" s="83"/>
      <c r="Q28" s="84">
        <f>VLOOKUP(A28,'درآمد ناشی از فروش  '!$A$7:$Q$61,17,0)</f>
        <v>-2241878363</v>
      </c>
      <c r="R28" s="84">
        <f t="shared" si="1"/>
        <v>-2241878363</v>
      </c>
      <c r="S28" s="83"/>
      <c r="T28" s="88"/>
    </row>
    <row r="29" spans="1:20" ht="30" customHeight="1">
      <c r="A29" s="58" t="s">
        <v>83</v>
      </c>
      <c r="B29" s="83"/>
      <c r="C29" s="39">
        <v>0</v>
      </c>
      <c r="D29" s="83"/>
      <c r="E29" s="130">
        <v>0</v>
      </c>
      <c r="F29" s="83"/>
      <c r="G29" s="130">
        <v>0</v>
      </c>
      <c r="H29" s="83"/>
      <c r="I29" s="130">
        <f t="shared" si="0"/>
        <v>0</v>
      </c>
      <c r="J29" s="83"/>
      <c r="K29" s="88"/>
      <c r="L29" s="83"/>
      <c r="M29" s="39">
        <v>0</v>
      </c>
      <c r="N29" s="83"/>
      <c r="O29" s="130">
        <v>0</v>
      </c>
      <c r="P29" s="83"/>
      <c r="Q29" s="84">
        <f>'درآمد ناشی از فروش  '!Q40</f>
        <v>-214742931</v>
      </c>
      <c r="R29" s="84">
        <f t="shared" si="1"/>
        <v>-214742931</v>
      </c>
      <c r="S29" s="83"/>
      <c r="T29" s="88"/>
    </row>
    <row r="30" spans="1:20" ht="30" customHeight="1">
      <c r="A30" s="58" t="s">
        <v>242</v>
      </c>
      <c r="B30" s="83"/>
      <c r="C30" s="39">
        <v>0</v>
      </c>
      <c r="D30" s="83"/>
      <c r="E30" s="130">
        <f>'درآمد ناشی از تغییر قیمت اوراق'!E22</f>
        <v>-1100490506</v>
      </c>
      <c r="F30" s="83"/>
      <c r="G30" s="130">
        <v>0</v>
      </c>
      <c r="H30" s="83"/>
      <c r="I30" s="130">
        <f>C30+E30+G30</f>
        <v>-1100490506</v>
      </c>
      <c r="J30" s="83"/>
      <c r="K30" s="88"/>
      <c r="L30" s="83"/>
      <c r="M30" s="39">
        <v>0</v>
      </c>
      <c r="N30" s="83"/>
      <c r="O30" s="130">
        <f>'درآمد ناشی از تغییر قیمت اوراق'!I22</f>
        <v>-139504528</v>
      </c>
      <c r="P30" s="83"/>
      <c r="Q30" s="84">
        <v>0</v>
      </c>
      <c r="R30" s="130">
        <f>M30+O30+Q30</f>
        <v>-139504528</v>
      </c>
      <c r="S30" s="83"/>
      <c r="T30" s="88"/>
    </row>
    <row r="31" spans="1:20" ht="30" customHeight="1">
      <c r="A31" s="58" t="s">
        <v>24</v>
      </c>
      <c r="B31" s="83"/>
      <c r="C31" s="39">
        <v>0</v>
      </c>
      <c r="D31" s="83"/>
      <c r="E31" s="130">
        <v>0</v>
      </c>
      <c r="F31" s="83"/>
      <c r="G31" s="130">
        <v>0</v>
      </c>
      <c r="H31" s="83"/>
      <c r="I31" s="130">
        <f t="shared" si="0"/>
        <v>0</v>
      </c>
      <c r="J31" s="83"/>
      <c r="K31" s="88"/>
      <c r="L31" s="83"/>
      <c r="M31" s="39">
        <v>0</v>
      </c>
      <c r="N31" s="83"/>
      <c r="O31" s="130">
        <v>0</v>
      </c>
      <c r="P31" s="83"/>
      <c r="Q31" s="84">
        <f>'درآمد ناشی از فروش  '!Q19</f>
        <v>-185867527</v>
      </c>
      <c r="R31" s="84">
        <f t="shared" si="1"/>
        <v>-185867527</v>
      </c>
      <c r="S31" s="83"/>
      <c r="T31" s="88"/>
    </row>
    <row r="32" spans="1:20" ht="30" customHeight="1">
      <c r="A32" s="58" t="s">
        <v>84</v>
      </c>
      <c r="B32" s="83"/>
      <c r="C32" s="39">
        <v>0</v>
      </c>
      <c r="D32" s="83"/>
      <c r="E32" s="130">
        <v>0</v>
      </c>
      <c r="F32" s="83"/>
      <c r="G32" s="130">
        <f>VLOOKUP(A32,'درآمد ناشی از فروش  '!$A$7:$I$62,9,0)</f>
        <v>0</v>
      </c>
      <c r="H32" s="83"/>
      <c r="I32" s="130">
        <f t="shared" si="0"/>
        <v>0</v>
      </c>
      <c r="J32" s="83"/>
      <c r="K32" s="88"/>
      <c r="L32" s="83"/>
      <c r="M32" s="39">
        <v>0</v>
      </c>
      <c r="N32" s="83"/>
      <c r="O32" s="130">
        <v>0</v>
      </c>
      <c r="P32" s="83"/>
      <c r="Q32" s="84">
        <f>VLOOKUP(A32,'درآمد ناشی از فروش  '!$A$7:$Q$61,17,0)</f>
        <v>-2314532711</v>
      </c>
      <c r="R32" s="84">
        <f t="shared" si="1"/>
        <v>-2314532711</v>
      </c>
      <c r="S32" s="83"/>
      <c r="T32" s="88"/>
    </row>
    <row r="33" spans="1:21" ht="30" customHeight="1">
      <c r="A33" s="58" t="s">
        <v>85</v>
      </c>
      <c r="B33" s="83"/>
      <c r="C33" s="39">
        <v>0</v>
      </c>
      <c r="D33" s="83"/>
      <c r="E33" s="130">
        <v>0</v>
      </c>
      <c r="F33" s="83"/>
      <c r="G33" s="130">
        <v>0</v>
      </c>
      <c r="H33" s="83"/>
      <c r="I33" s="130">
        <f t="shared" si="0"/>
        <v>0</v>
      </c>
      <c r="J33" s="83"/>
      <c r="K33" s="88"/>
      <c r="L33" s="83"/>
      <c r="M33" s="39">
        <v>0</v>
      </c>
      <c r="N33" s="83"/>
      <c r="O33" s="130">
        <v>0</v>
      </c>
      <c r="P33" s="83"/>
      <c r="Q33" s="84">
        <f>'درآمد ناشی از فروش  '!Q41</f>
        <v>-141008</v>
      </c>
      <c r="R33" s="84">
        <f t="shared" si="1"/>
        <v>-141008</v>
      </c>
      <c r="S33" s="83"/>
      <c r="T33" s="88"/>
    </row>
    <row r="34" spans="1:21" ht="30" customHeight="1">
      <c r="A34" s="58" t="s">
        <v>23</v>
      </c>
      <c r="B34" s="83"/>
      <c r="C34" s="39">
        <v>0</v>
      </c>
      <c r="D34" s="83"/>
      <c r="E34" s="130">
        <f>'درآمد ناشی از تغییر قیمت اوراق'!E35</f>
        <v>70079069</v>
      </c>
      <c r="F34" s="83"/>
      <c r="G34" s="130">
        <f>VLOOKUP(A34,'درآمد ناشی از فروش  '!$A$7:$I$62,9,0)</f>
        <v>0</v>
      </c>
      <c r="H34" s="83"/>
      <c r="I34" s="130">
        <f t="shared" si="0"/>
        <v>70079069</v>
      </c>
      <c r="J34" s="83"/>
      <c r="K34" s="88"/>
      <c r="L34" s="83"/>
      <c r="M34" s="39">
        <f>VLOOKUP(A34,'درآمد سود سهام'!$A$7:$S$27,19,0)</f>
        <v>517000000</v>
      </c>
      <c r="N34" s="83"/>
      <c r="O34" s="130">
        <f>'درآمد ناشی از تغییر قیمت اوراق'!I35</f>
        <v>246716927</v>
      </c>
      <c r="P34" s="83"/>
      <c r="Q34" s="130">
        <f>VLOOKUP(A34,'درآمد ناشی از فروش  '!$A$7:$Q$61,17,0)</f>
        <v>981072920</v>
      </c>
      <c r="R34" s="130">
        <f t="shared" si="1"/>
        <v>1744789847</v>
      </c>
      <c r="S34" s="83"/>
      <c r="T34" s="88"/>
    </row>
    <row r="35" spans="1:21" ht="29.25" customHeight="1">
      <c r="A35" s="58" t="s">
        <v>20</v>
      </c>
      <c r="B35" s="83"/>
      <c r="C35" s="39">
        <v>0</v>
      </c>
      <c r="D35" s="83"/>
      <c r="E35" s="130">
        <f>'درآمد ناشی از تغییر قیمت اوراق'!E33</f>
        <v>-7017954</v>
      </c>
      <c r="F35" s="83"/>
      <c r="G35" s="130">
        <f>VLOOKUP(A35,'درآمد ناشی از فروش  '!$A$7:$I$62,9,0)</f>
        <v>0</v>
      </c>
      <c r="H35" s="83"/>
      <c r="I35" s="84">
        <f t="shared" si="0"/>
        <v>-7017954</v>
      </c>
      <c r="J35" s="83"/>
      <c r="K35" s="88"/>
      <c r="L35" s="83"/>
      <c r="M35" s="39">
        <v>0</v>
      </c>
      <c r="N35" s="83"/>
      <c r="O35" s="84">
        <f>'درآمد ناشی از تغییر قیمت اوراق'!I33</f>
        <v>-83530303</v>
      </c>
      <c r="P35" s="83"/>
      <c r="Q35" s="84">
        <f>VLOOKUP(A35,'درآمد ناشی از فروش  '!$A$7:$Q$61,17,0)</f>
        <v>-237229198</v>
      </c>
      <c r="R35" s="84">
        <f t="shared" si="1"/>
        <v>-320759501</v>
      </c>
      <c r="S35" s="83"/>
      <c r="T35" s="88"/>
    </row>
    <row r="36" spans="1:21" ht="29.25" customHeight="1">
      <c r="A36" s="58" t="s">
        <v>157</v>
      </c>
      <c r="B36" s="83"/>
      <c r="C36" s="39">
        <f>'درآمد سود سهام'!M25</f>
        <v>91631799</v>
      </c>
      <c r="D36" s="83"/>
      <c r="E36" s="130">
        <f>'درآمد ناشی از تغییر قیمت اوراق'!E31</f>
        <v>1240338</v>
      </c>
      <c r="F36" s="83"/>
      <c r="G36" s="130">
        <f>'درآمد ناشی از فروش  '!I58</f>
        <v>0</v>
      </c>
      <c r="H36" s="83"/>
      <c r="I36" s="84">
        <f t="shared" si="0"/>
        <v>92872137</v>
      </c>
      <c r="J36" s="83"/>
      <c r="K36" s="88"/>
      <c r="L36" s="83"/>
      <c r="M36" s="39">
        <f>'درآمد سود سهام'!S25</f>
        <v>91631799</v>
      </c>
      <c r="N36" s="83"/>
      <c r="O36" s="84">
        <f>'درآمد ناشی از تغییر قیمت اوراق'!I31</f>
        <v>-809259405</v>
      </c>
      <c r="P36" s="83"/>
      <c r="Q36" s="130">
        <f>'درآمد ناشی از فروش  '!Q58</f>
        <v>-1118534475</v>
      </c>
      <c r="R36" s="84">
        <f t="shared" si="1"/>
        <v>-1836162081</v>
      </c>
      <c r="S36" s="83"/>
      <c r="T36" s="88"/>
    </row>
    <row r="37" spans="1:21" ht="30" customHeight="1">
      <c r="A37" s="58" t="s">
        <v>86</v>
      </c>
      <c r="B37" s="83"/>
      <c r="C37" s="39">
        <v>0</v>
      </c>
      <c r="D37" s="83"/>
      <c r="E37" s="130">
        <v>0</v>
      </c>
      <c r="F37" s="83"/>
      <c r="G37" s="130">
        <f>VLOOKUP(A37,'درآمد ناشی از فروش  '!$A$7:$I$62,9,0)</f>
        <v>0</v>
      </c>
      <c r="H37" s="83"/>
      <c r="I37" s="84">
        <f t="shared" si="0"/>
        <v>0</v>
      </c>
      <c r="J37" s="83"/>
      <c r="K37" s="88"/>
      <c r="L37" s="83"/>
      <c r="M37" s="39">
        <v>0</v>
      </c>
      <c r="N37" s="83"/>
      <c r="O37" s="130">
        <v>0</v>
      </c>
      <c r="P37" s="83"/>
      <c r="Q37" s="84">
        <f>VLOOKUP(A37,'درآمد ناشی از فروش  '!$A$7:$Q$61,17,0)</f>
        <v>-804024</v>
      </c>
      <c r="R37" s="84">
        <f t="shared" si="1"/>
        <v>-804024</v>
      </c>
      <c r="S37" s="83"/>
      <c r="T37" s="88"/>
    </row>
    <row r="38" spans="1:21" ht="30" customHeight="1">
      <c r="A38" s="58" t="s">
        <v>31</v>
      </c>
      <c r="B38" s="83"/>
      <c r="C38" s="39">
        <v>0</v>
      </c>
      <c r="D38" s="83"/>
      <c r="E38" s="84">
        <f>'درآمد ناشی از تغییر قیمت اوراق'!E18</f>
        <v>-102197331469</v>
      </c>
      <c r="F38" s="83"/>
      <c r="G38" s="130">
        <f>VLOOKUP(A38,'درآمد ناشی از فروش  '!$A$7:$I$62,9,0)</f>
        <v>0</v>
      </c>
      <c r="H38" s="83"/>
      <c r="I38" s="84">
        <f t="shared" si="0"/>
        <v>-102197331469</v>
      </c>
      <c r="J38" s="83"/>
      <c r="K38" s="88"/>
      <c r="L38" s="83"/>
      <c r="M38" s="39">
        <f>VLOOKUP(A38,'درآمد سود سهام'!$A$7:$S$27,19,0)</f>
        <v>88607835960</v>
      </c>
      <c r="N38" s="83"/>
      <c r="O38" s="84">
        <f>'درآمد ناشی از تغییر قیمت اوراق'!I18</f>
        <v>-319285725001</v>
      </c>
      <c r="P38" s="83"/>
      <c r="Q38" s="130">
        <f>'درآمد ناشی از فروش  '!Q13</f>
        <v>4892660528</v>
      </c>
      <c r="R38" s="130">
        <f t="shared" si="1"/>
        <v>-225785228513</v>
      </c>
      <c r="S38" s="83"/>
      <c r="T38" s="88"/>
    </row>
    <row r="39" spans="1:21" ht="30" customHeight="1">
      <c r="A39" s="58" t="s">
        <v>87</v>
      </c>
      <c r="B39" s="83"/>
      <c r="C39" s="39">
        <v>0</v>
      </c>
      <c r="D39" s="83"/>
      <c r="E39" s="130">
        <v>0</v>
      </c>
      <c r="F39" s="83"/>
      <c r="G39" s="130">
        <f>VLOOKUP(A39,'درآمد ناشی از فروش  '!$A$7:$I$62,9,0)</f>
        <v>0</v>
      </c>
      <c r="H39" s="83"/>
      <c r="I39" s="130">
        <f t="shared" si="0"/>
        <v>0</v>
      </c>
      <c r="J39" s="83"/>
      <c r="K39" s="88"/>
      <c r="L39" s="83"/>
      <c r="M39" s="39">
        <v>0</v>
      </c>
      <c r="N39" s="83"/>
      <c r="O39" s="130">
        <v>0</v>
      </c>
      <c r="P39" s="83"/>
      <c r="Q39" s="130">
        <f>VLOOKUP(A39,'درآمد ناشی از فروش  '!$A$7:$Q$61,17,0)</f>
        <v>829603</v>
      </c>
      <c r="R39" s="130">
        <f t="shared" si="1"/>
        <v>829603</v>
      </c>
      <c r="S39" s="83"/>
      <c r="T39" s="88"/>
    </row>
    <row r="40" spans="1:21" ht="30" customHeight="1">
      <c r="A40" s="58" t="s">
        <v>22</v>
      </c>
      <c r="B40" s="83"/>
      <c r="C40" s="39">
        <v>0</v>
      </c>
      <c r="D40" s="83"/>
      <c r="E40" s="130">
        <v>0</v>
      </c>
      <c r="F40" s="83"/>
      <c r="G40" s="130">
        <f>VLOOKUP(A40,'درآمد ناشی از فروش  '!$A$7:$I$62,9,0)</f>
        <v>0</v>
      </c>
      <c r="H40" s="83"/>
      <c r="I40" s="130">
        <f t="shared" si="0"/>
        <v>0</v>
      </c>
      <c r="J40" s="83"/>
      <c r="K40" s="88"/>
      <c r="L40" s="83"/>
      <c r="M40" s="39">
        <f>VLOOKUP(A40,'درآمد سود سهام'!$A$7:$S$27,19,0)</f>
        <v>7932716330</v>
      </c>
      <c r="N40" s="83"/>
      <c r="O40" s="130">
        <v>0</v>
      </c>
      <c r="P40" s="83"/>
      <c r="Q40" s="130">
        <f>'درآمد ناشی از فروش  '!Q14</f>
        <v>10944080100</v>
      </c>
      <c r="R40" s="130">
        <f t="shared" si="1"/>
        <v>18876796430</v>
      </c>
      <c r="S40" s="83"/>
      <c r="T40" s="88"/>
    </row>
    <row r="41" spans="1:21" ht="30" customHeight="1">
      <c r="A41" s="58" t="s">
        <v>88</v>
      </c>
      <c r="B41" s="83"/>
      <c r="C41" s="39">
        <v>0</v>
      </c>
      <c r="D41" s="83"/>
      <c r="E41" s="130">
        <v>0</v>
      </c>
      <c r="F41" s="83"/>
      <c r="G41" s="130">
        <f>VLOOKUP(A41,'درآمد ناشی از فروش  '!$A$7:$I$62,9,0)</f>
        <v>0</v>
      </c>
      <c r="H41" s="83"/>
      <c r="I41" s="130">
        <f t="shared" si="0"/>
        <v>0</v>
      </c>
      <c r="J41" s="83"/>
      <c r="K41" s="88"/>
      <c r="L41" s="83"/>
      <c r="M41" s="39">
        <v>0</v>
      </c>
      <c r="N41" s="83"/>
      <c r="O41" s="130">
        <v>0</v>
      </c>
      <c r="P41" s="83"/>
      <c r="Q41" s="84">
        <f>VLOOKUP(A41,'درآمد ناشی از فروش  '!$A$7:$Q$61,17,0)</f>
        <v>-294818960</v>
      </c>
      <c r="R41" s="84">
        <f t="shared" si="1"/>
        <v>-294818960</v>
      </c>
      <c r="S41" s="83"/>
      <c r="T41" s="88"/>
    </row>
    <row r="42" spans="1:21" ht="30" customHeight="1">
      <c r="A42" s="58" t="s">
        <v>89</v>
      </c>
      <c r="B42" s="83"/>
      <c r="C42" s="39">
        <v>0</v>
      </c>
      <c r="D42" s="83"/>
      <c r="E42" s="130">
        <v>0</v>
      </c>
      <c r="F42" s="83"/>
      <c r="G42" s="130">
        <f>VLOOKUP(A42,'درآمد ناشی از فروش  '!$A$7:$I$62,9,0)</f>
        <v>0</v>
      </c>
      <c r="H42" s="83"/>
      <c r="I42" s="130">
        <f t="shared" si="0"/>
        <v>0</v>
      </c>
      <c r="J42" s="83"/>
      <c r="K42" s="88"/>
      <c r="L42" s="83"/>
      <c r="M42" s="39">
        <v>0</v>
      </c>
      <c r="N42" s="83"/>
      <c r="O42" s="130">
        <v>0</v>
      </c>
      <c r="P42" s="83"/>
      <c r="Q42" s="130">
        <f>VLOOKUP(A42,'درآمد ناشی از فروش  '!$A$7:$Q$61,17,0)</f>
        <v>136615</v>
      </c>
      <c r="R42" s="130">
        <f t="shared" si="1"/>
        <v>136615</v>
      </c>
      <c r="S42" s="83"/>
      <c r="T42" s="88"/>
    </row>
    <row r="43" spans="1:21" ht="30" customHeight="1">
      <c r="A43" s="58" t="s">
        <v>90</v>
      </c>
      <c r="B43" s="83"/>
      <c r="C43" s="39">
        <v>0</v>
      </c>
      <c r="D43" s="83"/>
      <c r="E43" s="130">
        <v>0</v>
      </c>
      <c r="F43" s="83"/>
      <c r="G43" s="130">
        <f>VLOOKUP(A43,'درآمد ناشی از فروش  '!$A$7:$I$62,9,0)</f>
        <v>0</v>
      </c>
      <c r="H43" s="83"/>
      <c r="I43" s="130">
        <f t="shared" si="0"/>
        <v>0</v>
      </c>
      <c r="J43" s="83"/>
      <c r="K43" s="88"/>
      <c r="L43" s="83"/>
      <c r="M43" s="39">
        <v>0</v>
      </c>
      <c r="N43" s="83"/>
      <c r="O43" s="130">
        <v>0</v>
      </c>
      <c r="P43" s="83"/>
      <c r="Q43" s="130">
        <f>VLOOKUP(A43,'درآمد ناشی از فروش  '!$A$7:$Q$61,17,0)</f>
        <v>217832689</v>
      </c>
      <c r="R43" s="130">
        <f t="shared" si="1"/>
        <v>217832689</v>
      </c>
      <c r="S43" s="83"/>
      <c r="T43" s="88"/>
    </row>
    <row r="44" spans="1:21" ht="30" customHeight="1">
      <c r="A44" s="58" t="s">
        <v>38</v>
      </c>
      <c r="B44" s="83"/>
      <c r="C44" s="39">
        <v>0</v>
      </c>
      <c r="D44" s="83"/>
      <c r="E44" s="84">
        <f>'درآمد ناشی از تغییر قیمت اوراق'!E10</f>
        <v>0</v>
      </c>
      <c r="F44" s="83"/>
      <c r="G44" s="130">
        <f>VLOOKUP(A44,'درآمد ناشی از فروش  '!$A$7:$I$62,9,0)</f>
        <v>0</v>
      </c>
      <c r="H44" s="83"/>
      <c r="I44" s="84">
        <f t="shared" si="0"/>
        <v>0</v>
      </c>
      <c r="J44" s="83"/>
      <c r="K44" s="88"/>
      <c r="L44" s="83"/>
      <c r="M44" s="39">
        <v>0</v>
      </c>
      <c r="N44" s="83"/>
      <c r="O44" s="130">
        <f>'درآمد ناشی از تغییر قیمت اوراق'!I10</f>
        <v>-31911516846</v>
      </c>
      <c r="P44" s="83"/>
      <c r="Q44" s="84">
        <f>'درآمد ناشی از فروش  '!Q27</f>
        <v>-1652469828</v>
      </c>
      <c r="R44" s="84">
        <f t="shared" si="1"/>
        <v>-33563986674</v>
      </c>
      <c r="S44" s="83"/>
      <c r="T44" s="88"/>
    </row>
    <row r="45" spans="1:21" ht="30" customHeight="1">
      <c r="A45" s="58" t="s">
        <v>36</v>
      </c>
      <c r="B45" s="83"/>
      <c r="C45" s="39">
        <v>0</v>
      </c>
      <c r="D45" s="83"/>
      <c r="E45" s="130">
        <f>'درآمد ناشی از تغییر قیمت اوراق'!E13</f>
        <v>70407510120</v>
      </c>
      <c r="F45" s="83"/>
      <c r="G45" s="130">
        <f>VLOOKUP(A45,'درآمد ناشی از فروش  '!$A$7:$I$62,9,0)</f>
        <v>0</v>
      </c>
      <c r="H45" s="83"/>
      <c r="I45" s="130">
        <f t="shared" si="0"/>
        <v>70407510120</v>
      </c>
      <c r="J45" s="83"/>
      <c r="K45" s="88"/>
      <c r="L45" s="83"/>
      <c r="M45" s="39">
        <f>VLOOKUP(A45,'درآمد سود سهام'!$A$7:$S$27,19,0)</f>
        <v>28860000000</v>
      </c>
      <c r="N45" s="83"/>
      <c r="O45" s="130">
        <f>'درآمد ناشی از تغییر قیمت اوراق'!I13</f>
        <v>414916459636</v>
      </c>
      <c r="P45" s="83"/>
      <c r="Q45" s="130">
        <f>'درآمد ناشی از فروش  '!Q30</f>
        <v>239490058438</v>
      </c>
      <c r="R45" s="130">
        <f t="shared" si="1"/>
        <v>683266518074</v>
      </c>
      <c r="S45" s="83"/>
      <c r="T45" s="88"/>
    </row>
    <row r="46" spans="1:21" ht="30" customHeight="1">
      <c r="A46" s="58" t="s">
        <v>35</v>
      </c>
      <c r="B46" s="83"/>
      <c r="C46" s="39">
        <v>0</v>
      </c>
      <c r="D46" s="83"/>
      <c r="E46" s="130">
        <v>0</v>
      </c>
      <c r="F46" s="83"/>
      <c r="G46" s="130">
        <f>VLOOKUP(A46,'درآمد ناشی از فروش  '!$A$7:$I$62,9,0)</f>
        <v>0</v>
      </c>
      <c r="H46" s="40"/>
      <c r="I46" s="130">
        <f t="shared" si="0"/>
        <v>0</v>
      </c>
      <c r="J46" s="83"/>
      <c r="K46" s="88"/>
      <c r="L46" s="83"/>
      <c r="M46" s="39">
        <f>'درآمد سود سهام'!S18</f>
        <v>476520000</v>
      </c>
      <c r="N46" s="83"/>
      <c r="O46" s="130">
        <v>0</v>
      </c>
      <c r="P46" s="83"/>
      <c r="Q46" s="84">
        <f>'درآمد ناشی از فروش  '!Q33</f>
        <v>-2696988315</v>
      </c>
      <c r="R46" s="84">
        <f t="shared" si="1"/>
        <v>-2220468315</v>
      </c>
      <c r="S46" s="83"/>
      <c r="T46" s="88"/>
    </row>
    <row r="47" spans="1:21" ht="30" customHeight="1">
      <c r="A47" s="58" t="s">
        <v>26</v>
      </c>
      <c r="B47" s="83"/>
      <c r="C47" s="39">
        <v>0</v>
      </c>
      <c r="D47" s="83"/>
      <c r="E47" s="130">
        <v>0</v>
      </c>
      <c r="F47" s="83"/>
      <c r="G47" s="130">
        <f>VLOOKUP(A47,'درآمد ناشی از فروش  '!$A$7:$I$62,9,0)</f>
        <v>0</v>
      </c>
      <c r="H47" s="40"/>
      <c r="I47" s="130">
        <f t="shared" si="0"/>
        <v>0</v>
      </c>
      <c r="J47" s="83"/>
      <c r="K47" s="88"/>
      <c r="L47" s="83"/>
      <c r="M47" s="39">
        <f>VLOOKUP(A47,'درآمد سود سهام'!$A$7:$S$27,19,0)</f>
        <v>3000886500</v>
      </c>
      <c r="N47" s="83"/>
      <c r="O47" s="130">
        <v>0</v>
      </c>
      <c r="P47" s="83"/>
      <c r="Q47" s="130">
        <f>'درآمد ناشی از فروش  '!Q10</f>
        <v>3022059165</v>
      </c>
      <c r="R47" s="130">
        <f t="shared" si="1"/>
        <v>6022945665</v>
      </c>
      <c r="S47" s="83"/>
      <c r="T47" s="88"/>
    </row>
    <row r="48" spans="1:21" ht="30" customHeight="1">
      <c r="A48" s="58" t="s">
        <v>33</v>
      </c>
      <c r="B48" s="83"/>
      <c r="C48" s="39">
        <v>0</v>
      </c>
      <c r="D48" s="83"/>
      <c r="E48" s="130">
        <f>'درآمد ناشی از تغییر قیمت اوراق'!E24</f>
        <v>7902496654</v>
      </c>
      <c r="F48" s="83"/>
      <c r="G48" s="130">
        <f>'درآمد ناشی از فروش  '!I53</f>
        <v>0</v>
      </c>
      <c r="H48" s="83"/>
      <c r="I48" s="84">
        <f t="shared" si="0"/>
        <v>7902496654</v>
      </c>
      <c r="J48" s="83"/>
      <c r="K48" s="88"/>
      <c r="L48" s="83"/>
      <c r="M48" s="39">
        <f>VLOOKUP(A48,'درآمد سود سهام'!$A$7:$S$27,19,0)</f>
        <v>26192276040</v>
      </c>
      <c r="N48" s="87">
        <v>26192276040</v>
      </c>
      <c r="O48" s="130">
        <f>'درآمد ناشی از تغییر قیمت اوراق'!I24</f>
        <v>39889104642</v>
      </c>
      <c r="P48" s="87">
        <v>26192276040</v>
      </c>
      <c r="Q48" s="130">
        <f>'درآمد ناشی از فروش  '!Q53</f>
        <v>16585957929</v>
      </c>
      <c r="R48" s="130">
        <f t="shared" si="1"/>
        <v>82667338611</v>
      </c>
      <c r="S48" s="87">
        <v>26192276040</v>
      </c>
      <c r="T48" s="88"/>
      <c r="U48" s="63">
        <v>26192276040</v>
      </c>
    </row>
    <row r="49" spans="1:20" ht="30" customHeight="1">
      <c r="A49" s="58" t="s">
        <v>25</v>
      </c>
      <c r="B49" s="83"/>
      <c r="C49" s="39">
        <v>0</v>
      </c>
      <c r="D49" s="83"/>
      <c r="E49" s="130">
        <v>0</v>
      </c>
      <c r="F49" s="40"/>
      <c r="G49" s="130">
        <f>VLOOKUP(A49,'درآمد ناشی از فروش  '!$A$7:$I$62,9,0)</f>
        <v>0</v>
      </c>
      <c r="H49" s="40"/>
      <c r="I49" s="130">
        <f t="shared" si="0"/>
        <v>0</v>
      </c>
      <c r="J49" s="83"/>
      <c r="K49" s="88"/>
      <c r="L49" s="83"/>
      <c r="M49" s="39">
        <f>VLOOKUP(A49,'درآمد سود سهام'!$A$7:$S$27,19,0)</f>
        <v>120000000</v>
      </c>
      <c r="N49" s="83"/>
      <c r="O49" s="130">
        <v>0</v>
      </c>
      <c r="P49" s="83"/>
      <c r="Q49" s="84">
        <f>VLOOKUP(A49,'درآمد ناشی از فروش  '!$A$7:$Q$61,17,0)</f>
        <v>-163024195</v>
      </c>
      <c r="R49" s="84">
        <f t="shared" si="1"/>
        <v>-43024195</v>
      </c>
      <c r="S49" s="83"/>
      <c r="T49" s="88"/>
    </row>
    <row r="50" spans="1:20" ht="30" customHeight="1">
      <c r="A50" s="58" t="s">
        <v>27</v>
      </c>
      <c r="B50" s="83"/>
      <c r="C50" s="39">
        <v>0</v>
      </c>
      <c r="D50" s="83"/>
      <c r="E50" s="130">
        <v>0</v>
      </c>
      <c r="F50" s="40"/>
      <c r="G50" s="130">
        <f>VLOOKUP(A50,'درآمد ناشی از فروش  '!$A$7:$I$62,9,0)</f>
        <v>0</v>
      </c>
      <c r="H50" s="40"/>
      <c r="I50" s="130">
        <f t="shared" si="0"/>
        <v>0</v>
      </c>
      <c r="J50" s="83"/>
      <c r="K50" s="88"/>
      <c r="L50" s="83"/>
      <c r="M50" s="39">
        <f>VLOOKUP(A50,'درآمد سود سهام'!$A$7:$S$27,19,0)</f>
        <v>23599646</v>
      </c>
      <c r="N50" s="83"/>
      <c r="O50" s="130">
        <v>0</v>
      </c>
      <c r="P50" s="83"/>
      <c r="Q50" s="84">
        <f>VLOOKUP(A50,'درآمد ناشی از فروش  '!$A$7:$Q$61,17,0)</f>
        <v>-190454157</v>
      </c>
      <c r="R50" s="84">
        <f t="shared" si="1"/>
        <v>-166854511</v>
      </c>
      <c r="S50" s="83"/>
      <c r="T50" s="88"/>
    </row>
    <row r="51" spans="1:20" ht="30" customHeight="1">
      <c r="A51" s="58" t="s">
        <v>37</v>
      </c>
      <c r="B51" s="83"/>
      <c r="C51" s="39">
        <v>0</v>
      </c>
      <c r="D51" s="83"/>
      <c r="E51" s="130">
        <v>0</v>
      </c>
      <c r="F51" s="83"/>
      <c r="G51" s="130">
        <f>VLOOKUP(A51,'درآمد ناشی از فروش  '!$A$7:$I$62,9,0)</f>
        <v>0</v>
      </c>
      <c r="H51" s="83"/>
      <c r="I51" s="130">
        <f t="shared" si="0"/>
        <v>0</v>
      </c>
      <c r="J51" s="83"/>
      <c r="K51" s="88"/>
      <c r="L51" s="83"/>
      <c r="M51" s="39">
        <f>'درآمد سود سهام'!S21</f>
        <v>84375000</v>
      </c>
      <c r="N51" s="83"/>
      <c r="O51" s="130">
        <v>0</v>
      </c>
      <c r="P51" s="83"/>
      <c r="Q51" s="84">
        <f>VLOOKUP(A51,'درآمد ناشی از فروش  '!$A$7:$Q$61,17,0)</f>
        <v>-307534185</v>
      </c>
      <c r="R51" s="84">
        <f t="shared" si="1"/>
        <v>-223159185</v>
      </c>
      <c r="S51" s="83"/>
      <c r="T51" s="88"/>
    </row>
    <row r="52" spans="1:20" ht="30" customHeight="1">
      <c r="A52" s="58" t="s">
        <v>134</v>
      </c>
      <c r="B52" s="83"/>
      <c r="C52" s="39">
        <v>0</v>
      </c>
      <c r="D52" s="83"/>
      <c r="E52" s="84">
        <f>'درآمد ناشی از تغییر قیمت اوراق'!E9</f>
        <v>-655710392</v>
      </c>
      <c r="F52" s="83"/>
      <c r="G52" s="84">
        <f>'درآمد ناشی از فروش  '!I7</f>
        <v>0</v>
      </c>
      <c r="H52" s="83"/>
      <c r="I52" s="84">
        <f t="shared" si="0"/>
        <v>-655710392</v>
      </c>
      <c r="J52" s="83"/>
      <c r="K52" s="88"/>
      <c r="L52" s="83"/>
      <c r="M52" s="39">
        <v>0</v>
      </c>
      <c r="N52" s="83"/>
      <c r="O52" s="84">
        <f>'درآمد ناشی از تغییر قیمت اوراق'!I9</f>
        <v>-16072467569</v>
      </c>
      <c r="P52" s="83"/>
      <c r="Q52" s="130">
        <f>'درآمد ناشی از فروش  '!Q7</f>
        <v>4725724787</v>
      </c>
      <c r="R52" s="84">
        <f t="shared" si="1"/>
        <v>-11346742782</v>
      </c>
      <c r="S52" s="83"/>
      <c r="T52" s="88"/>
    </row>
    <row r="53" spans="1:20" ht="30" customHeight="1">
      <c r="A53" s="58" t="s">
        <v>30</v>
      </c>
      <c r="B53" s="83"/>
      <c r="C53" s="39">
        <v>0</v>
      </c>
      <c r="D53" s="83"/>
      <c r="E53" s="130">
        <f>'درآمد ناشی از تغییر قیمت اوراق'!E8</f>
        <v>-3022017821</v>
      </c>
      <c r="F53" s="83"/>
      <c r="G53" s="130">
        <f>'درآمد ناشی از فروش  '!I57</f>
        <v>0</v>
      </c>
      <c r="H53" s="83"/>
      <c r="I53" s="130">
        <f t="shared" si="0"/>
        <v>-3022017821</v>
      </c>
      <c r="J53" s="83"/>
      <c r="K53" s="88"/>
      <c r="L53" s="83"/>
      <c r="M53" s="39">
        <v>0</v>
      </c>
      <c r="N53" s="83"/>
      <c r="O53" s="130">
        <f>'درآمد ناشی از تغییر قیمت اوراق'!I8</f>
        <v>11296770068</v>
      </c>
      <c r="P53" s="83"/>
      <c r="Q53" s="130">
        <f>'درآمد ناشی از فروش  '!Q57</f>
        <v>2666849289</v>
      </c>
      <c r="R53" s="130">
        <f t="shared" si="1"/>
        <v>13963619357</v>
      </c>
      <c r="S53" s="83"/>
      <c r="T53" s="88"/>
    </row>
    <row r="54" spans="1:20" ht="30" customHeight="1">
      <c r="A54" s="58" t="s">
        <v>39</v>
      </c>
      <c r="B54" s="83"/>
      <c r="C54" s="39">
        <v>0</v>
      </c>
      <c r="D54" s="83"/>
      <c r="E54" s="130">
        <v>0</v>
      </c>
      <c r="F54" s="83"/>
      <c r="G54" s="130">
        <f>VLOOKUP(A54,'درآمد ناشی از فروش  '!$A$7:$I$62,9,0)</f>
        <v>0</v>
      </c>
      <c r="H54" s="83"/>
      <c r="I54" s="130">
        <f t="shared" si="0"/>
        <v>0</v>
      </c>
      <c r="J54" s="83"/>
      <c r="K54" s="88"/>
      <c r="L54" s="83"/>
      <c r="M54" s="39">
        <v>0</v>
      </c>
      <c r="N54" s="83"/>
      <c r="O54" s="130">
        <v>0</v>
      </c>
      <c r="P54" s="83"/>
      <c r="Q54" s="84">
        <f>VLOOKUP(A54,'درآمد ناشی از فروش  '!$A$7:$Q$61,17,0)</f>
        <v>-279818979</v>
      </c>
      <c r="R54" s="84">
        <f t="shared" si="1"/>
        <v>-279818979</v>
      </c>
      <c r="S54" s="83"/>
      <c r="T54" s="88"/>
    </row>
    <row r="55" spans="1:20" ht="30" customHeight="1">
      <c r="A55" s="58" t="s">
        <v>41</v>
      </c>
      <c r="B55" s="83"/>
      <c r="C55" s="39">
        <v>0</v>
      </c>
      <c r="D55" s="83"/>
      <c r="E55" s="130">
        <v>0</v>
      </c>
      <c r="F55" s="83"/>
      <c r="G55" s="130">
        <f>VLOOKUP(A55,'درآمد ناشی از فروش  '!$A$7:$I$62,9,0)</f>
        <v>0</v>
      </c>
      <c r="H55" s="83"/>
      <c r="I55" s="130">
        <f t="shared" si="0"/>
        <v>0</v>
      </c>
      <c r="J55" s="83"/>
      <c r="K55" s="88"/>
      <c r="L55" s="83"/>
      <c r="M55" s="39">
        <v>0</v>
      </c>
      <c r="N55" s="83"/>
      <c r="O55" s="130">
        <v>0</v>
      </c>
      <c r="P55" s="83"/>
      <c r="Q55" s="84">
        <f>VLOOKUP(A55,'درآمد ناشی از فروش  '!$A$7:$Q$61,17,0)</f>
        <v>-2285639349</v>
      </c>
      <c r="R55" s="84">
        <f t="shared" si="1"/>
        <v>-2285639349</v>
      </c>
      <c r="S55" s="83"/>
      <c r="T55" s="88"/>
    </row>
    <row r="56" spans="1:20" ht="30" customHeight="1">
      <c r="A56" s="58" t="s">
        <v>136</v>
      </c>
      <c r="B56" s="83"/>
      <c r="C56" s="39">
        <v>0</v>
      </c>
      <c r="D56" s="83"/>
      <c r="E56" s="130">
        <f>'درآمد ناشی از تغییر قیمت اوراق'!E11</f>
        <v>5207715248</v>
      </c>
      <c r="F56" s="83"/>
      <c r="G56" s="130">
        <f>'درآمد ناشی از فروش  '!I59</f>
        <v>-211338090</v>
      </c>
      <c r="H56" s="83"/>
      <c r="I56" s="84">
        <f t="shared" si="0"/>
        <v>4996377158</v>
      </c>
      <c r="J56" s="83"/>
      <c r="K56" s="88"/>
      <c r="L56" s="83"/>
      <c r="M56" s="39">
        <f>'درآمد سود سهام'!S8</f>
        <v>2790000000</v>
      </c>
      <c r="N56" s="83"/>
      <c r="O56" s="84">
        <f>'درآمد ناشی از تغییر قیمت اوراق'!I11</f>
        <v>-5847021264</v>
      </c>
      <c r="P56" s="83"/>
      <c r="Q56" s="130">
        <f>'درآمد ناشی از فروش  '!Q59</f>
        <v>-211338090</v>
      </c>
      <c r="R56" s="84">
        <f t="shared" si="1"/>
        <v>-3268359354</v>
      </c>
      <c r="S56" s="83"/>
      <c r="T56" s="88"/>
    </row>
    <row r="57" spans="1:20" ht="30" customHeight="1">
      <c r="A57" s="58" t="s">
        <v>42</v>
      </c>
      <c r="B57" s="83"/>
      <c r="C57" s="39">
        <v>0</v>
      </c>
      <c r="D57" s="83"/>
      <c r="E57" s="130">
        <f>'درآمد ناشی از تغییر قیمت اوراق'!E29</f>
        <v>1421614824</v>
      </c>
      <c r="F57" s="83"/>
      <c r="G57" s="130">
        <f>'درآمد ناشی از فروش  '!I56</f>
        <v>65852524</v>
      </c>
      <c r="H57" s="83"/>
      <c r="I57" s="84">
        <f t="shared" si="0"/>
        <v>1487467348</v>
      </c>
      <c r="J57" s="83"/>
      <c r="K57" s="88"/>
      <c r="L57" s="83"/>
      <c r="M57" s="37">
        <f>'درآمد سود سهام'!S17</f>
        <v>2406278613</v>
      </c>
      <c r="N57" s="83"/>
      <c r="O57" s="130">
        <f>'درآمد ناشی از تغییر قیمت اوراق'!I29</f>
        <v>10231986245</v>
      </c>
      <c r="P57" s="83"/>
      <c r="Q57" s="130">
        <f>'درآمد ناشی از فروش  '!Q56</f>
        <v>1168260455</v>
      </c>
      <c r="R57" s="130">
        <f t="shared" si="1"/>
        <v>13806525313</v>
      </c>
      <c r="S57" s="83"/>
      <c r="T57" s="88"/>
    </row>
    <row r="58" spans="1:20" ht="30" customHeight="1">
      <c r="A58" s="58" t="s">
        <v>159</v>
      </c>
      <c r="B58" s="83"/>
      <c r="C58" s="39">
        <v>0</v>
      </c>
      <c r="D58" s="83"/>
      <c r="E58" s="130">
        <v>0</v>
      </c>
      <c r="F58" s="83"/>
      <c r="G58" s="130">
        <f>VLOOKUP(A58,'درآمد ناشی از فروش  '!$A$7:$I$62,9,0)</f>
        <v>0</v>
      </c>
      <c r="H58" s="83"/>
      <c r="I58" s="130">
        <f t="shared" si="0"/>
        <v>0</v>
      </c>
      <c r="J58" s="83"/>
      <c r="K58" s="88"/>
      <c r="L58" s="83"/>
      <c r="M58" s="39">
        <v>0</v>
      </c>
      <c r="N58" s="83"/>
      <c r="O58" s="130">
        <v>0</v>
      </c>
      <c r="P58" s="83"/>
      <c r="Q58" s="130">
        <f>'درآمد ناشی از فروش  '!Q9</f>
        <v>2585716663</v>
      </c>
      <c r="R58" s="130">
        <f t="shared" si="1"/>
        <v>2585716663</v>
      </c>
      <c r="S58" s="83"/>
      <c r="T58" s="88"/>
    </row>
    <row r="59" spans="1:20" ht="30" customHeight="1">
      <c r="A59" s="58" t="s">
        <v>135</v>
      </c>
      <c r="B59" s="83"/>
      <c r="C59" s="39">
        <f>'درآمد سود سهام'!M26</f>
        <v>10039866408</v>
      </c>
      <c r="D59" s="83"/>
      <c r="E59" s="84">
        <f>'درآمد ناشی از تغییر قیمت اوراق'!E17</f>
        <v>-9999377888</v>
      </c>
      <c r="F59" s="83"/>
      <c r="G59" s="130">
        <f>'درآمد ناشی از فروش  '!I48</f>
        <v>0</v>
      </c>
      <c r="H59" s="83"/>
      <c r="I59" s="84">
        <f t="shared" si="0"/>
        <v>40488520</v>
      </c>
      <c r="J59" s="83"/>
      <c r="K59" s="88"/>
      <c r="L59" s="83"/>
      <c r="M59" s="39">
        <f>'درآمد سود سهام'!S26</f>
        <v>10039866408</v>
      </c>
      <c r="N59" s="83"/>
      <c r="O59" s="130">
        <f>'درآمد ناشی از تغییر قیمت اوراق'!I17</f>
        <v>-7153857929</v>
      </c>
      <c r="P59" s="83"/>
      <c r="Q59" s="130">
        <f>'درآمد ناشی از فروش  '!Q48</f>
        <v>29122718628</v>
      </c>
      <c r="R59" s="130">
        <f t="shared" si="1"/>
        <v>32008727107</v>
      </c>
      <c r="S59" s="83"/>
      <c r="T59" s="88"/>
    </row>
    <row r="60" spans="1:20" ht="30" customHeight="1">
      <c r="A60" s="58" t="s">
        <v>156</v>
      </c>
      <c r="B60" s="83"/>
      <c r="C60" s="39">
        <v>0</v>
      </c>
      <c r="D60" s="83"/>
      <c r="E60" s="130">
        <f>'درآمد ناشی از تغییر قیمت اوراق'!E30</f>
        <v>196429770</v>
      </c>
      <c r="F60" s="83"/>
      <c r="G60" s="130">
        <f>'درآمد ناشی از فروش  '!I52</f>
        <v>0</v>
      </c>
      <c r="H60" s="83"/>
      <c r="I60" s="84">
        <f t="shared" si="0"/>
        <v>196429770</v>
      </c>
      <c r="J60" s="83"/>
      <c r="K60" s="88"/>
      <c r="L60" s="83"/>
      <c r="M60" s="39">
        <v>0</v>
      </c>
      <c r="N60" s="83"/>
      <c r="O60" s="84">
        <f>'درآمد ناشی از تغییر قیمت اوراق'!I30</f>
        <v>-3578237518</v>
      </c>
      <c r="P60" s="83"/>
      <c r="Q60" s="130">
        <f>'درآمد ناشی از فروش  '!Q52</f>
        <v>69062847</v>
      </c>
      <c r="R60" s="84">
        <f t="shared" si="1"/>
        <v>-3509174671</v>
      </c>
      <c r="S60" s="83"/>
      <c r="T60" s="88"/>
    </row>
    <row r="61" spans="1:20" ht="30" customHeight="1">
      <c r="A61" s="58" t="s">
        <v>137</v>
      </c>
      <c r="B61" s="83"/>
      <c r="C61" s="39">
        <v>0</v>
      </c>
      <c r="D61" s="83"/>
      <c r="E61" s="130">
        <f>'درآمد ناشی از تغییر قیمت اوراق'!E7</f>
        <v>2778653681</v>
      </c>
      <c r="F61" s="83"/>
      <c r="G61" s="130">
        <f>VLOOKUP(A61,'درآمد ناشی از فروش  '!$A$7:$I$62,9,0)</f>
        <v>0</v>
      </c>
      <c r="H61" s="83"/>
      <c r="I61" s="84">
        <f t="shared" si="0"/>
        <v>2778653681</v>
      </c>
      <c r="J61" s="83"/>
      <c r="K61" s="88"/>
      <c r="L61" s="83"/>
      <c r="M61" s="39">
        <v>0</v>
      </c>
      <c r="N61" s="83"/>
      <c r="O61" s="130">
        <f>'درآمد ناشی از تغییر قیمت اوراق'!I7</f>
        <v>9355483068</v>
      </c>
      <c r="P61" s="83"/>
      <c r="Q61" s="130">
        <f>VLOOKUP(A61,'درآمد ناشی از فروش  '!$A$7:$Q$61,17,0)</f>
        <v>1056934997</v>
      </c>
      <c r="R61" s="130">
        <f t="shared" si="1"/>
        <v>10412418065</v>
      </c>
      <c r="S61" s="83"/>
      <c r="T61" s="88"/>
    </row>
    <row r="62" spans="1:20" ht="30" customHeight="1">
      <c r="A62" s="58" t="s">
        <v>199</v>
      </c>
      <c r="B62" s="83"/>
      <c r="C62" s="39">
        <v>0</v>
      </c>
      <c r="D62" s="83"/>
      <c r="E62" s="130">
        <f>'درآمد ناشی از تغییر قیمت اوراق'!E14</f>
        <v>10426171471</v>
      </c>
      <c r="F62" s="83"/>
      <c r="G62" s="130">
        <f>'درآمد ناشی از فروش  '!I54</f>
        <v>0</v>
      </c>
      <c r="H62" s="83"/>
      <c r="I62" s="84">
        <f t="shared" si="0"/>
        <v>10426171471</v>
      </c>
      <c r="J62" s="83"/>
      <c r="K62" s="88"/>
      <c r="L62" s="83"/>
      <c r="M62" s="39">
        <v>0</v>
      </c>
      <c r="N62" s="83"/>
      <c r="O62" s="130">
        <f>'درآمد ناشی از تغییر قیمت اوراق'!I14</f>
        <v>4390723360</v>
      </c>
      <c r="P62" s="83"/>
      <c r="Q62" s="130">
        <f>'درآمد ناشی از فروش  '!Q54</f>
        <v>8764482721</v>
      </c>
      <c r="R62" s="130">
        <f t="shared" si="1"/>
        <v>13155206081</v>
      </c>
      <c r="S62" s="83"/>
      <c r="T62" s="88"/>
    </row>
    <row r="63" spans="1:20" ht="30" customHeight="1">
      <c r="A63" s="58" t="s">
        <v>200</v>
      </c>
      <c r="B63" s="83"/>
      <c r="C63" s="39">
        <v>0</v>
      </c>
      <c r="D63" s="83"/>
      <c r="E63" s="130">
        <f>'درآمد ناشی از تغییر قیمت اوراق'!E36</f>
        <v>1</v>
      </c>
      <c r="F63" s="83"/>
      <c r="G63" s="130">
        <v>0</v>
      </c>
      <c r="H63" s="83"/>
      <c r="I63" s="130">
        <f t="shared" si="0"/>
        <v>1</v>
      </c>
      <c r="J63" s="83"/>
      <c r="K63" s="88"/>
      <c r="L63" s="83"/>
      <c r="M63" s="39">
        <v>0</v>
      </c>
      <c r="N63" s="83"/>
      <c r="O63" s="84">
        <f>'درآمد ناشی از تغییر قیمت اوراق'!I36</f>
        <v>-4523783945</v>
      </c>
      <c r="P63" s="83"/>
      <c r="Q63" s="130">
        <v>0</v>
      </c>
      <c r="R63" s="84">
        <f t="shared" si="1"/>
        <v>-4523783945</v>
      </c>
      <c r="S63" s="83"/>
      <c r="T63" s="88"/>
    </row>
    <row r="64" spans="1:20" ht="30" customHeight="1">
      <c r="A64" s="58" t="s">
        <v>213</v>
      </c>
      <c r="B64" s="83"/>
      <c r="C64" s="39">
        <v>0</v>
      </c>
      <c r="D64" s="83"/>
      <c r="E64" s="130">
        <f>'درآمد ناشی از تغییر قیمت اوراق'!E20</f>
        <v>1</v>
      </c>
      <c r="F64" s="83"/>
      <c r="G64" s="130">
        <v>0</v>
      </c>
      <c r="H64" s="83"/>
      <c r="I64" s="130">
        <f t="shared" si="0"/>
        <v>1</v>
      </c>
      <c r="J64" s="83"/>
      <c r="K64" s="88"/>
      <c r="L64" s="83"/>
      <c r="M64" s="39">
        <v>0</v>
      </c>
      <c r="N64" s="83"/>
      <c r="O64" s="84">
        <f>'درآمد ناشی از تغییر قیمت اوراق'!I20</f>
        <v>-18489701923</v>
      </c>
      <c r="P64" s="83"/>
      <c r="Q64" s="130">
        <v>0</v>
      </c>
      <c r="R64" s="84">
        <f t="shared" si="1"/>
        <v>-18489701923</v>
      </c>
      <c r="S64" s="83"/>
      <c r="T64" s="88"/>
    </row>
    <row r="65" spans="1:23" ht="30" customHeight="1">
      <c r="A65" s="58" t="s">
        <v>211</v>
      </c>
      <c r="B65" s="83"/>
      <c r="C65" s="39">
        <v>0</v>
      </c>
      <c r="D65" s="83"/>
      <c r="E65" s="130">
        <f>'درآمد ناشی از تغییر قیمت اوراق'!E34</f>
        <v>145138366</v>
      </c>
      <c r="F65" s="83"/>
      <c r="G65" s="130">
        <f>'درآمد ناشی از فروش  '!I55</f>
        <v>0</v>
      </c>
      <c r="H65" s="83"/>
      <c r="I65" s="84">
        <f t="shared" si="0"/>
        <v>145138366</v>
      </c>
      <c r="J65" s="83"/>
      <c r="K65" s="88"/>
      <c r="L65" s="83"/>
      <c r="M65" s="39">
        <v>0</v>
      </c>
      <c r="N65" s="83"/>
      <c r="O65" s="84">
        <f>'درآمد ناشی از تغییر قیمت اوراق'!I34</f>
        <v>-288548813</v>
      </c>
      <c r="P65" s="83"/>
      <c r="Q65" s="130">
        <f>'درآمد ناشی از فروش  '!Q55</f>
        <v>200266511</v>
      </c>
      <c r="R65" s="84">
        <f t="shared" si="1"/>
        <v>-88282302</v>
      </c>
      <c r="S65" s="83"/>
      <c r="T65" s="88"/>
    </row>
    <row r="66" spans="1:23" ht="30" customHeight="1">
      <c r="A66" s="58" t="s">
        <v>203</v>
      </c>
      <c r="B66" s="83"/>
      <c r="C66" s="39">
        <v>0</v>
      </c>
      <c r="D66" s="83"/>
      <c r="E66" s="130">
        <f>'درآمد ناشی از تغییر قیمت اوراق'!E37</f>
        <v>18206530086</v>
      </c>
      <c r="F66" s="83"/>
      <c r="G66" s="130">
        <f>'درآمد ناشی از فروش  '!I60</f>
        <v>0</v>
      </c>
      <c r="H66" s="83"/>
      <c r="I66" s="84">
        <f t="shared" si="0"/>
        <v>18206530086</v>
      </c>
      <c r="J66" s="83"/>
      <c r="K66" s="88"/>
      <c r="L66" s="83"/>
      <c r="M66" s="39">
        <v>0</v>
      </c>
      <c r="N66" s="83"/>
      <c r="O66" s="130">
        <f>'درآمد ناشی از تغییر قیمت اوراق'!I37</f>
        <v>11592088008</v>
      </c>
      <c r="P66" s="83"/>
      <c r="Q66" s="130">
        <f>VLOOKUP(A66,'درآمد ناشی از فروش  '!$A$7:$Q$61,17,0)</f>
        <v>145549261841</v>
      </c>
      <c r="R66" s="130">
        <f t="shared" si="1"/>
        <v>157141349849</v>
      </c>
      <c r="S66" s="83"/>
      <c r="T66" s="88"/>
    </row>
    <row r="67" spans="1:23" ht="30" customHeight="1">
      <c r="A67" s="58" t="s">
        <v>204</v>
      </c>
      <c r="B67" s="83"/>
      <c r="C67" s="39">
        <v>0</v>
      </c>
      <c r="D67" s="83"/>
      <c r="E67" s="130">
        <f>'درآمد ناشی از تغییر قیمت اوراق'!E38</f>
        <v>28906576274</v>
      </c>
      <c r="F67" s="83"/>
      <c r="G67" s="130">
        <f>'درآمد ناشی از فروش  '!I61</f>
        <v>23608836416</v>
      </c>
      <c r="H67" s="83"/>
      <c r="I67" s="84">
        <f t="shared" si="0"/>
        <v>52515412690</v>
      </c>
      <c r="J67" s="83"/>
      <c r="K67" s="88"/>
      <c r="L67" s="83"/>
      <c r="M67" s="39">
        <v>0</v>
      </c>
      <c r="N67" s="83"/>
      <c r="O67" s="130">
        <f>'درآمد ناشی از تغییر قیمت اوراق'!I38</f>
        <v>141226870564</v>
      </c>
      <c r="P67" s="83"/>
      <c r="Q67" s="130">
        <f>VLOOKUP(A67,'درآمد ناشی از فروش  '!$A$7:$Q$61,17,0)</f>
        <v>265998823585</v>
      </c>
      <c r="R67" s="130">
        <f t="shared" si="1"/>
        <v>407225694149</v>
      </c>
      <c r="S67" s="83"/>
      <c r="T67" s="88"/>
    </row>
    <row r="68" spans="1:23" s="65" customFormat="1" ht="30" customHeight="1" thickBot="1">
      <c r="A68" s="91" t="s">
        <v>43</v>
      </c>
      <c r="B68" s="89"/>
      <c r="C68" s="97">
        <f>SUM(C8:C67)</f>
        <v>10131498207</v>
      </c>
      <c r="D68" s="89"/>
      <c r="E68" s="97">
        <f>SUM(E8:E67)</f>
        <v>33194104538</v>
      </c>
      <c r="F68" s="89"/>
      <c r="G68" s="97">
        <f>SUM(G8:G67)</f>
        <v>7181038823</v>
      </c>
      <c r="H68" s="89"/>
      <c r="I68" s="189">
        <f>SUM(I8:I67)</f>
        <v>50506641568</v>
      </c>
      <c r="J68" s="89"/>
      <c r="K68" s="90"/>
      <c r="L68" s="89"/>
      <c r="M68" s="177">
        <f>SUM(M8:M67)</f>
        <v>197815450775</v>
      </c>
      <c r="N68" s="89"/>
      <c r="O68" s="92">
        <f>SUM(O8:O67)</f>
        <v>182828117320</v>
      </c>
      <c r="P68" s="89"/>
      <c r="Q68" s="97">
        <f>SUM(Q8:Q67)</f>
        <v>604320678764</v>
      </c>
      <c r="R68" s="97">
        <f>SUM(R8:R67)</f>
        <v>984964246859</v>
      </c>
      <c r="S68" s="89"/>
      <c r="T68" s="90"/>
    </row>
    <row r="69" spans="1:23" ht="30" customHeight="1" thickTop="1">
      <c r="E69" s="129"/>
      <c r="I69" s="66"/>
      <c r="M69" s="88"/>
      <c r="O69" s="131"/>
    </row>
    <row r="70" spans="1:23" ht="30" customHeight="1">
      <c r="G70" s="62"/>
      <c r="M70" s="88"/>
    </row>
    <row r="71" spans="1:23" ht="30" customHeight="1">
      <c r="G71" s="62"/>
      <c r="K71" s="63"/>
      <c r="M71" s="88"/>
      <c r="T71" s="63"/>
      <c r="W71" s="67"/>
    </row>
    <row r="72" spans="1:23" ht="30" customHeight="1">
      <c r="M72" s="63"/>
    </row>
    <row r="73" spans="1:23" ht="30" customHeight="1">
      <c r="K73" s="63"/>
      <c r="M73" s="63"/>
    </row>
    <row r="74" spans="1:23" ht="30" customHeight="1">
      <c r="G74" s="63"/>
      <c r="K74" s="63"/>
      <c r="M74" s="62"/>
    </row>
    <row r="75" spans="1:23" ht="30" customHeight="1">
      <c r="G75" s="63"/>
      <c r="K75" s="63"/>
      <c r="M75" s="64"/>
      <c r="O75" s="186"/>
    </row>
    <row r="76" spans="1:23" ht="30" customHeight="1">
      <c r="K76" s="62"/>
      <c r="L76" s="62"/>
    </row>
    <row r="77" spans="1:23" ht="30" customHeight="1">
      <c r="K77" s="62"/>
      <c r="L77" s="62"/>
    </row>
    <row r="78" spans="1:23" ht="30" customHeight="1">
      <c r="K78" s="62"/>
      <c r="L78" s="62"/>
    </row>
    <row r="79" spans="1:23" ht="30" customHeight="1">
      <c r="K79" s="62"/>
      <c r="L79" s="62"/>
    </row>
    <row r="80" spans="1:23" ht="30" customHeight="1">
      <c r="K80" s="62"/>
      <c r="L80" s="62"/>
    </row>
    <row r="81" spans="11:11" ht="30" customHeight="1">
      <c r="K81" s="63"/>
    </row>
  </sheetData>
  <autoFilter ref="A1:A71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4" fitToHeight="0" orientation="landscape" r:id="rId1"/>
  <rowBreaks count="1" manualBreakCount="1">
    <brk id="36" max="20" man="1"/>
  </rowBreaks>
  <ignoredErrors>
    <ignoredError sqref="E68" evalError="1"/>
    <ignoredError sqref="G48 G36 Q44 Q38 Q36 M46 Q33 Q4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V30"/>
  <sheetViews>
    <sheetView rightToLeft="1" view="pageBreakPreview" topLeftCell="A22" zoomScaleNormal="100" zoomScaleSheetLayoutView="100" workbookViewId="0">
      <selection activeCell="E24" sqref="E24"/>
    </sheetView>
  </sheetViews>
  <sheetFormatPr defaultRowHeight="30" customHeight="1"/>
  <cols>
    <col min="1" max="1" width="39" style="68" customWidth="1"/>
    <col min="2" max="2" width="1.28515625" style="68" customWidth="1"/>
    <col min="3" max="3" width="16.85546875" style="68" customWidth="1"/>
    <col min="4" max="4" width="1.28515625" style="68" customWidth="1"/>
    <col min="5" max="5" width="20.7109375" style="68" customWidth="1"/>
    <col min="6" max="6" width="1.28515625" style="68" customWidth="1"/>
    <col min="7" max="7" width="15.5703125" style="68" customWidth="1"/>
    <col min="8" max="8" width="1.28515625" style="68" customWidth="1"/>
    <col min="9" max="9" width="16.5703125" style="68" customWidth="1"/>
    <col min="10" max="10" width="1.28515625" style="68" customWidth="1"/>
    <col min="11" max="11" width="18.7109375" style="68" customWidth="1"/>
    <col min="12" max="12" width="1.28515625" style="68" customWidth="1"/>
    <col min="13" max="13" width="15.5703125" style="68" customWidth="1"/>
    <col min="14" max="14" width="1.28515625" style="68" customWidth="1"/>
    <col min="15" max="15" width="20.42578125" style="68" customWidth="1"/>
    <col min="16" max="16" width="1.28515625" style="68" customWidth="1"/>
    <col min="17" max="17" width="18.5703125" style="69" customWidth="1"/>
    <col min="18" max="18" width="1.28515625" style="68" customWidth="1"/>
    <col min="19" max="19" width="20.5703125" style="68" customWidth="1"/>
    <col min="20" max="20" width="0.28515625" style="70" customWidth="1"/>
    <col min="21" max="21" width="6.7109375" style="70" customWidth="1"/>
    <col min="22" max="22" width="14.7109375" style="70" bestFit="1" customWidth="1"/>
    <col min="23" max="16384" width="9.140625" style="70"/>
  </cols>
  <sheetData>
    <row r="1" spans="1:19" ht="30" customHeight="1">
      <c r="A1" s="215" t="s">
        <v>128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</row>
    <row r="2" spans="1:19" ht="30" customHeight="1">
      <c r="A2" s="215" t="s">
        <v>132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19" ht="30" customHeight="1">
      <c r="A3" s="215" t="s">
        <v>243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19" s="71" customFormat="1" ht="30" customHeight="1">
      <c r="A4" s="210" t="s">
        <v>80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19" ht="30" customHeight="1">
      <c r="A5" s="211" t="s">
        <v>45</v>
      </c>
      <c r="B5" s="34"/>
      <c r="C5" s="211" t="s">
        <v>97</v>
      </c>
      <c r="D5" s="211"/>
      <c r="E5" s="211"/>
      <c r="F5" s="211"/>
      <c r="G5" s="211"/>
      <c r="H5" s="34"/>
      <c r="I5" s="211" t="s">
        <v>77</v>
      </c>
      <c r="J5" s="211"/>
      <c r="K5" s="211"/>
      <c r="L5" s="211"/>
      <c r="M5" s="211"/>
      <c r="N5" s="34"/>
      <c r="O5" s="211" t="s">
        <v>78</v>
      </c>
      <c r="P5" s="211"/>
      <c r="Q5" s="211"/>
      <c r="R5" s="211"/>
      <c r="S5" s="211"/>
    </row>
    <row r="6" spans="1:19" ht="42">
      <c r="A6" s="211"/>
      <c r="B6" s="34"/>
      <c r="C6" s="76" t="s">
        <v>98</v>
      </c>
      <c r="D6" s="35"/>
      <c r="E6" s="76" t="s">
        <v>99</v>
      </c>
      <c r="F6" s="35"/>
      <c r="G6" s="76" t="s">
        <v>100</v>
      </c>
      <c r="H6" s="34"/>
      <c r="I6" s="76" t="s">
        <v>101</v>
      </c>
      <c r="J6" s="35"/>
      <c r="K6" s="76" t="s">
        <v>102</v>
      </c>
      <c r="L6" s="35"/>
      <c r="M6" s="76" t="s">
        <v>103</v>
      </c>
      <c r="N6" s="76"/>
      <c r="O6" s="76" t="s">
        <v>101</v>
      </c>
      <c r="P6" s="76"/>
      <c r="Q6" s="76" t="s">
        <v>102</v>
      </c>
      <c r="R6" s="76"/>
      <c r="S6" s="76" t="s">
        <v>103</v>
      </c>
    </row>
    <row r="7" spans="1:19" ht="30" customHeight="1">
      <c r="A7" s="59" t="s">
        <v>19</v>
      </c>
      <c r="B7" s="34"/>
      <c r="C7" s="77" t="s">
        <v>104</v>
      </c>
      <c r="D7" s="78"/>
      <c r="E7" s="79">
        <v>74265654</v>
      </c>
      <c r="F7" s="78"/>
      <c r="G7" s="79">
        <v>240</v>
      </c>
      <c r="H7" s="34"/>
      <c r="I7" s="80">
        <v>0</v>
      </c>
      <c r="J7" s="34"/>
      <c r="K7" s="80">
        <v>0</v>
      </c>
      <c r="L7" s="34"/>
      <c r="M7" s="37">
        <f>I7+K7</f>
        <v>0</v>
      </c>
      <c r="N7" s="34"/>
      <c r="O7" s="37">
        <v>17823756960</v>
      </c>
      <c r="P7" s="34"/>
      <c r="Q7" s="38">
        <v>0</v>
      </c>
      <c r="R7" s="34"/>
      <c r="S7" s="37">
        <f>O7+Q7</f>
        <v>17823756960</v>
      </c>
    </row>
    <row r="8" spans="1:19" ht="30" customHeight="1">
      <c r="A8" s="57" t="s">
        <v>154</v>
      </c>
      <c r="B8" s="34"/>
      <c r="C8" s="40" t="s">
        <v>155</v>
      </c>
      <c r="D8" s="78"/>
      <c r="E8" s="39">
        <v>4500000</v>
      </c>
      <c r="F8" s="78"/>
      <c r="G8" s="39">
        <v>620</v>
      </c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2790000000</v>
      </c>
      <c r="P8" s="34"/>
      <c r="Q8" s="38">
        <v>0</v>
      </c>
      <c r="R8" s="34"/>
      <c r="S8" s="37">
        <f t="shared" ref="S8:S26" si="1">O8+Q8</f>
        <v>2790000000</v>
      </c>
    </row>
    <row r="9" spans="1:19" ht="30" customHeight="1">
      <c r="A9" s="57" t="s">
        <v>34</v>
      </c>
      <c r="B9" s="34"/>
      <c r="C9" s="40" t="s">
        <v>105</v>
      </c>
      <c r="D9" s="78"/>
      <c r="E9" s="39">
        <v>6366883</v>
      </c>
      <c r="F9" s="78"/>
      <c r="G9" s="39">
        <v>500</v>
      </c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3183441500</v>
      </c>
      <c r="P9" s="34"/>
      <c r="Q9" s="38">
        <v>0</v>
      </c>
      <c r="R9" s="34"/>
      <c r="S9" s="37">
        <f t="shared" si="1"/>
        <v>3183441500</v>
      </c>
    </row>
    <row r="10" spans="1:19" ht="30" customHeight="1">
      <c r="A10" s="57" t="s">
        <v>36</v>
      </c>
      <c r="B10" s="34"/>
      <c r="C10" s="40" t="s">
        <v>4</v>
      </c>
      <c r="D10" s="78"/>
      <c r="E10" s="39">
        <v>78000000</v>
      </c>
      <c r="F10" s="78"/>
      <c r="G10" s="39">
        <v>370</v>
      </c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28860000000</v>
      </c>
      <c r="P10" s="34"/>
      <c r="Q10" s="38">
        <v>0</v>
      </c>
      <c r="R10" s="34"/>
      <c r="S10" s="37">
        <f t="shared" si="1"/>
        <v>28860000000</v>
      </c>
    </row>
    <row r="11" spans="1:19" ht="30" customHeight="1">
      <c r="A11" s="57" t="s">
        <v>31</v>
      </c>
      <c r="B11" s="34"/>
      <c r="C11" s="40" t="s">
        <v>106</v>
      </c>
      <c r="D11" s="78"/>
      <c r="E11" s="39">
        <v>316456557</v>
      </c>
      <c r="F11" s="78"/>
      <c r="G11" s="39">
        <v>280</v>
      </c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88607835960</v>
      </c>
      <c r="P11" s="34"/>
      <c r="Q11" s="38">
        <v>0</v>
      </c>
      <c r="R11" s="34"/>
      <c r="S11" s="37">
        <f t="shared" si="1"/>
        <v>88607835960</v>
      </c>
    </row>
    <row r="12" spans="1:19" ht="30" customHeight="1">
      <c r="A12" s="57" t="s">
        <v>29</v>
      </c>
      <c r="B12" s="34"/>
      <c r="C12" s="40" t="s">
        <v>107</v>
      </c>
      <c r="D12" s="78"/>
      <c r="E12" s="39">
        <v>25299999</v>
      </c>
      <c r="F12" s="78"/>
      <c r="G12" s="39">
        <v>160</v>
      </c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4047999840</v>
      </c>
      <c r="P12" s="34"/>
      <c r="Q12" s="38">
        <v>0</v>
      </c>
      <c r="R12" s="34"/>
      <c r="S12" s="37">
        <f t="shared" si="1"/>
        <v>4047999840</v>
      </c>
    </row>
    <row r="13" spans="1:19" ht="30" customHeight="1">
      <c r="A13" s="57" t="s">
        <v>18</v>
      </c>
      <c r="B13" s="34"/>
      <c r="C13" s="40" t="s">
        <v>4</v>
      </c>
      <c r="D13" s="78"/>
      <c r="E13" s="39">
        <v>1</v>
      </c>
      <c r="F13" s="78"/>
      <c r="G13" s="39">
        <v>90</v>
      </c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90</v>
      </c>
      <c r="P13" s="34"/>
      <c r="Q13" s="38">
        <v>0</v>
      </c>
      <c r="R13" s="34"/>
      <c r="S13" s="37">
        <f t="shared" si="1"/>
        <v>90</v>
      </c>
    </row>
    <row r="14" spans="1:19" ht="30" customHeight="1">
      <c r="A14" s="57" t="s">
        <v>22</v>
      </c>
      <c r="B14" s="34"/>
      <c r="C14" s="40" t="s">
        <v>105</v>
      </c>
      <c r="D14" s="78"/>
      <c r="E14" s="39">
        <v>4927153</v>
      </c>
      <c r="F14" s="78"/>
      <c r="G14" s="39">
        <v>1610</v>
      </c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7932716330</v>
      </c>
      <c r="P14" s="34"/>
      <c r="Q14" s="38">
        <v>0</v>
      </c>
      <c r="R14" s="34"/>
      <c r="S14" s="37">
        <f t="shared" si="1"/>
        <v>7932716330</v>
      </c>
    </row>
    <row r="15" spans="1:19" ht="30" customHeight="1">
      <c r="A15" s="57" t="s">
        <v>32</v>
      </c>
      <c r="B15" s="34"/>
      <c r="C15" s="40" t="s">
        <v>108</v>
      </c>
      <c r="D15" s="78"/>
      <c r="E15" s="39">
        <v>2</v>
      </c>
      <c r="F15" s="78"/>
      <c r="G15" s="39">
        <v>62</v>
      </c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124</v>
      </c>
      <c r="P15" s="34"/>
      <c r="Q15" s="38">
        <v>0</v>
      </c>
      <c r="R15" s="34"/>
      <c r="S15" s="37">
        <f t="shared" si="1"/>
        <v>124</v>
      </c>
    </row>
    <row r="16" spans="1:19" ht="30" customHeight="1">
      <c r="A16" s="57" t="s">
        <v>33</v>
      </c>
      <c r="B16" s="34"/>
      <c r="C16" s="40" t="s">
        <v>4</v>
      </c>
      <c r="D16" s="78"/>
      <c r="E16" s="39">
        <v>62362562</v>
      </c>
      <c r="F16" s="78"/>
      <c r="G16" s="39">
        <v>420</v>
      </c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26192276040</v>
      </c>
      <c r="P16" s="34"/>
      <c r="Q16" s="38">
        <v>0</v>
      </c>
      <c r="R16" s="34"/>
      <c r="S16" s="37">
        <f t="shared" si="1"/>
        <v>26192276040</v>
      </c>
    </row>
    <row r="17" spans="1:22" ht="30" customHeight="1">
      <c r="A17" s="57" t="s">
        <v>42</v>
      </c>
      <c r="B17" s="34"/>
      <c r="C17" s="40" t="s">
        <v>198</v>
      </c>
      <c r="D17" s="78"/>
      <c r="E17" s="39">
        <v>2100000</v>
      </c>
      <c r="F17" s="78"/>
      <c r="G17" s="39">
        <v>1200</v>
      </c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2520000000</v>
      </c>
      <c r="P17" s="34"/>
      <c r="Q17" s="38">
        <v>-113721387</v>
      </c>
      <c r="R17" s="34"/>
      <c r="S17" s="37">
        <f t="shared" si="1"/>
        <v>2406278613</v>
      </c>
    </row>
    <row r="18" spans="1:22" ht="30" customHeight="1">
      <c r="A18" s="57" t="s">
        <v>35</v>
      </c>
      <c r="B18" s="34"/>
      <c r="C18" s="40" t="s">
        <v>109</v>
      </c>
      <c r="D18" s="78"/>
      <c r="E18" s="39">
        <v>660000</v>
      </c>
      <c r="F18" s="78"/>
      <c r="G18" s="39">
        <v>722</v>
      </c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476520000</v>
      </c>
      <c r="P18" s="34"/>
      <c r="Q18" s="38">
        <v>0</v>
      </c>
      <c r="R18" s="34"/>
      <c r="S18" s="37">
        <f t="shared" si="1"/>
        <v>476520000</v>
      </c>
    </row>
    <row r="19" spans="1:22" ht="30" customHeight="1">
      <c r="A19" s="57" t="s">
        <v>15</v>
      </c>
      <c r="B19" s="34"/>
      <c r="C19" s="40" t="s">
        <v>105</v>
      </c>
      <c r="D19" s="78"/>
      <c r="E19" s="39">
        <v>231037995</v>
      </c>
      <c r="F19" s="78"/>
      <c r="G19" s="39">
        <v>7</v>
      </c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1617265965</v>
      </c>
      <c r="P19" s="34"/>
      <c r="Q19" s="38">
        <v>0</v>
      </c>
      <c r="R19" s="34"/>
      <c r="S19" s="37">
        <f t="shared" si="1"/>
        <v>1617265965</v>
      </c>
    </row>
    <row r="20" spans="1:22" ht="30" customHeight="1">
      <c r="A20" s="57" t="s">
        <v>26</v>
      </c>
      <c r="B20" s="34"/>
      <c r="C20" s="40" t="s">
        <v>109</v>
      </c>
      <c r="D20" s="78"/>
      <c r="E20" s="39">
        <v>2000591</v>
      </c>
      <c r="F20" s="78"/>
      <c r="G20" s="39">
        <v>1500</v>
      </c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3000886500</v>
      </c>
      <c r="P20" s="34"/>
      <c r="Q20" s="38">
        <v>0</v>
      </c>
      <c r="R20" s="34"/>
      <c r="S20" s="37">
        <f t="shared" si="1"/>
        <v>3000886500</v>
      </c>
    </row>
    <row r="21" spans="1:22" ht="30" customHeight="1">
      <c r="A21" s="57" t="s">
        <v>37</v>
      </c>
      <c r="B21" s="34"/>
      <c r="C21" s="40" t="s">
        <v>107</v>
      </c>
      <c r="D21" s="78"/>
      <c r="E21" s="39">
        <v>281250</v>
      </c>
      <c r="F21" s="78"/>
      <c r="G21" s="39">
        <v>300</v>
      </c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84375000</v>
      </c>
      <c r="P21" s="34"/>
      <c r="Q21" s="38">
        <v>0</v>
      </c>
      <c r="R21" s="34"/>
      <c r="S21" s="37">
        <f t="shared" si="1"/>
        <v>84375000</v>
      </c>
    </row>
    <row r="22" spans="1:22" ht="30" customHeight="1">
      <c r="A22" s="57" t="s">
        <v>25</v>
      </c>
      <c r="B22" s="34"/>
      <c r="C22" s="40" t="s">
        <v>110</v>
      </c>
      <c r="D22" s="78"/>
      <c r="E22" s="39">
        <v>200000</v>
      </c>
      <c r="F22" s="78"/>
      <c r="G22" s="39">
        <v>600</v>
      </c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120000000</v>
      </c>
      <c r="P22" s="34"/>
      <c r="Q22" s="38">
        <v>0</v>
      </c>
      <c r="R22" s="34"/>
      <c r="S22" s="37">
        <f t="shared" si="1"/>
        <v>120000000</v>
      </c>
    </row>
    <row r="23" spans="1:22" ht="30" customHeight="1">
      <c r="A23" s="57" t="s">
        <v>27</v>
      </c>
      <c r="B23" s="34"/>
      <c r="C23" s="40" t="s">
        <v>4</v>
      </c>
      <c r="D23" s="78"/>
      <c r="E23" s="39">
        <v>199997</v>
      </c>
      <c r="F23" s="78"/>
      <c r="G23" s="39">
        <v>118</v>
      </c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23599646</v>
      </c>
      <c r="P23" s="34"/>
      <c r="Q23" s="38">
        <v>0</v>
      </c>
      <c r="R23" s="34"/>
      <c r="S23" s="37">
        <f t="shared" si="1"/>
        <v>23599646</v>
      </c>
    </row>
    <row r="24" spans="1:22" ht="30" customHeight="1">
      <c r="A24" s="57" t="s">
        <v>23</v>
      </c>
      <c r="B24" s="34"/>
      <c r="C24" s="40" t="s">
        <v>111</v>
      </c>
      <c r="D24" s="78"/>
      <c r="E24" s="39">
        <v>220000</v>
      </c>
      <c r="F24" s="78"/>
      <c r="G24" s="39">
        <v>2350</v>
      </c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517000000</v>
      </c>
      <c r="P24" s="34"/>
      <c r="Q24" s="38">
        <v>0</v>
      </c>
      <c r="R24" s="34"/>
      <c r="S24" s="37">
        <f t="shared" si="1"/>
        <v>517000000</v>
      </c>
    </row>
    <row r="25" spans="1:22" ht="30" customHeight="1">
      <c r="A25" s="57" t="s">
        <v>157</v>
      </c>
      <c r="B25" s="34"/>
      <c r="C25" s="40" t="s">
        <v>223</v>
      </c>
      <c r="D25" s="78"/>
      <c r="E25" s="39">
        <v>1000000</v>
      </c>
      <c r="F25" s="78"/>
      <c r="G25" s="39">
        <v>105</v>
      </c>
      <c r="H25" s="34"/>
      <c r="I25" s="37">
        <v>105000000</v>
      </c>
      <c r="J25" s="34"/>
      <c r="K25" s="38">
        <v>-13368201</v>
      </c>
      <c r="L25" s="34"/>
      <c r="M25" s="37">
        <f>I25+K25</f>
        <v>91631799</v>
      </c>
      <c r="N25" s="34"/>
      <c r="O25" s="37">
        <f>I25</f>
        <v>105000000</v>
      </c>
      <c r="P25" s="34"/>
      <c r="Q25" s="38">
        <f>K25</f>
        <v>-13368201</v>
      </c>
      <c r="R25" s="34"/>
      <c r="S25" s="37">
        <f t="shared" si="1"/>
        <v>91631799</v>
      </c>
    </row>
    <row r="26" spans="1:22" ht="30" customHeight="1">
      <c r="A26" s="57" t="s">
        <v>135</v>
      </c>
      <c r="B26" s="34"/>
      <c r="C26" s="40" t="s">
        <v>248</v>
      </c>
      <c r="D26" s="78"/>
      <c r="E26" s="39">
        <v>61672431</v>
      </c>
      <c r="F26" s="78"/>
      <c r="G26" s="39">
        <v>190</v>
      </c>
      <c r="H26" s="34"/>
      <c r="I26" s="37">
        <v>11717761890</v>
      </c>
      <c r="J26" s="34"/>
      <c r="K26" s="38">
        <v>-1677895482</v>
      </c>
      <c r="L26" s="34"/>
      <c r="M26" s="37">
        <f>I26+K26</f>
        <v>10039866408</v>
      </c>
      <c r="N26" s="34"/>
      <c r="O26" s="37">
        <f>I26</f>
        <v>11717761890</v>
      </c>
      <c r="P26" s="34"/>
      <c r="Q26" s="38">
        <f>K26</f>
        <v>-1677895482</v>
      </c>
      <c r="R26" s="34"/>
      <c r="S26" s="37">
        <f t="shared" si="1"/>
        <v>10039866408</v>
      </c>
    </row>
    <row r="27" spans="1:22" ht="30" customHeight="1" thickBot="1">
      <c r="A27" s="32" t="s">
        <v>43</v>
      </c>
      <c r="B27" s="34"/>
      <c r="C27" s="37"/>
      <c r="D27" s="34"/>
      <c r="E27" s="37"/>
      <c r="F27" s="34"/>
      <c r="G27" s="37"/>
      <c r="H27" s="34"/>
      <c r="I27" s="81">
        <f>SUM(I7:I26)</f>
        <v>11822761890</v>
      </c>
      <c r="J27" s="32"/>
      <c r="K27" s="82">
        <f>SUM(K7:K26)</f>
        <v>-1691263683</v>
      </c>
      <c r="L27" s="32"/>
      <c r="M27" s="81">
        <f>SUM(M7:M26)</f>
        <v>10131498207</v>
      </c>
      <c r="N27" s="32"/>
      <c r="O27" s="81">
        <f>SUM(O7:O26)</f>
        <v>199620435845</v>
      </c>
      <c r="P27" s="32"/>
      <c r="Q27" s="82">
        <f>SUM(Q7:Q26)</f>
        <v>-1804985070</v>
      </c>
      <c r="R27" s="32"/>
      <c r="S27" s="81">
        <f>SUM(S7:S26)</f>
        <v>197815450775</v>
      </c>
    </row>
    <row r="28" spans="1:22" ht="30" customHeight="1" thickTop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8"/>
      <c r="R28" s="34"/>
      <c r="S28" s="34"/>
    </row>
    <row r="29" spans="1:22" ht="30" customHeight="1">
      <c r="O29" s="73"/>
    </row>
    <row r="30" spans="1:22" ht="30" customHeight="1">
      <c r="O30" s="98"/>
      <c r="V30" s="72"/>
    </row>
  </sheetData>
  <autoFilter ref="A1:A30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rgb="FF92D050"/>
  </sheetPr>
  <dimension ref="A1:U68"/>
  <sheetViews>
    <sheetView showGridLines="0" rightToLeft="1" view="pageBreakPreview" zoomScaleNormal="100" zoomScaleSheetLayoutView="100" workbookViewId="0">
      <selection activeCell="O67" sqref="O67"/>
    </sheetView>
  </sheetViews>
  <sheetFormatPr defaultRowHeight="18.75"/>
  <cols>
    <col min="1" max="1" width="30.85546875" style="73" customWidth="1"/>
    <col min="2" max="2" width="1.28515625" style="73" customWidth="1"/>
    <col min="3" max="3" width="15.28515625" style="75" customWidth="1"/>
    <col min="4" max="4" width="1.28515625" style="74" customWidth="1"/>
    <col min="5" max="5" width="19.140625" style="73" customWidth="1"/>
    <col min="6" max="6" width="1.28515625" style="74" customWidth="1"/>
    <col min="7" max="7" width="20.28515625" style="73" customWidth="1"/>
    <col min="8" max="8" width="1.28515625" style="74" customWidth="1"/>
    <col min="9" max="9" width="20.85546875" style="75" customWidth="1"/>
    <col min="10" max="10" width="1.28515625" style="74" customWidth="1"/>
    <col min="11" max="11" width="16.7109375" style="73" customWidth="1"/>
    <col min="12" max="12" width="1.28515625" style="74" customWidth="1"/>
    <col min="13" max="13" width="22.42578125" style="73" customWidth="1"/>
    <col min="14" max="14" width="1.28515625" style="74" customWidth="1"/>
    <col min="15" max="15" width="21.7109375" style="73" customWidth="1"/>
    <col min="16" max="16" width="1.28515625" style="74" customWidth="1"/>
    <col min="17" max="17" width="20.5703125" style="75" customWidth="1"/>
    <col min="18" max="18" width="0.28515625" style="70" customWidth="1"/>
    <col min="19" max="19" width="9.140625" style="70"/>
    <col min="20" max="20" width="12.140625" style="70" bestFit="1" customWidth="1"/>
    <col min="21" max="21" width="15.85546875" style="70" bestFit="1" customWidth="1"/>
    <col min="22" max="16384" width="9.140625" style="70"/>
  </cols>
  <sheetData>
    <row r="1" spans="1:17" ht="30" customHeight="1">
      <c r="A1" s="230" t="s">
        <v>128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</row>
    <row r="2" spans="1:17" ht="30" customHeight="1">
      <c r="A2" s="230" t="s">
        <v>132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</row>
    <row r="3" spans="1:17" ht="30" customHeight="1">
      <c r="A3" s="230" t="s">
        <v>243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</row>
    <row r="4" spans="1:17" ht="30" customHeight="1">
      <c r="A4" s="231" t="s">
        <v>115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7" ht="22.5" customHeight="1">
      <c r="A5" s="232" t="s">
        <v>71</v>
      </c>
      <c r="B5" s="48"/>
      <c r="C5" s="232" t="s">
        <v>77</v>
      </c>
      <c r="D5" s="232"/>
      <c r="E5" s="232"/>
      <c r="F5" s="232"/>
      <c r="G5" s="232"/>
      <c r="H5" s="232"/>
      <c r="I5" s="232"/>
      <c r="J5" s="99"/>
      <c r="K5" s="232" t="s">
        <v>78</v>
      </c>
      <c r="L5" s="232"/>
      <c r="M5" s="232"/>
      <c r="N5" s="232"/>
      <c r="O5" s="232"/>
      <c r="P5" s="232"/>
      <c r="Q5" s="232"/>
    </row>
    <row r="6" spans="1:17" ht="43.5" customHeight="1">
      <c r="A6" s="232"/>
      <c r="B6" s="48"/>
      <c r="C6" s="102" t="s">
        <v>9</v>
      </c>
      <c r="D6" s="99"/>
      <c r="E6" s="126" t="s">
        <v>116</v>
      </c>
      <c r="F6" s="99"/>
      <c r="G6" s="126" t="s">
        <v>117</v>
      </c>
      <c r="H6" s="99"/>
      <c r="I6" s="100" t="s">
        <v>118</v>
      </c>
      <c r="J6" s="99"/>
      <c r="K6" s="101" t="s">
        <v>9</v>
      </c>
      <c r="L6" s="99"/>
      <c r="M6" s="101" t="s">
        <v>116</v>
      </c>
      <c r="N6" s="99"/>
      <c r="O6" s="101" t="s">
        <v>117</v>
      </c>
      <c r="P6" s="99"/>
      <c r="Q6" s="102" t="s">
        <v>118</v>
      </c>
    </row>
    <row r="7" spans="1:17" ht="23.25" customHeight="1">
      <c r="A7" s="103" t="s">
        <v>134</v>
      </c>
      <c r="B7" s="48"/>
      <c r="C7" s="174">
        <v>0</v>
      </c>
      <c r="D7" s="174">
        <v>0</v>
      </c>
      <c r="E7" s="174">
        <v>0</v>
      </c>
      <c r="F7" s="104">
        <v>0</v>
      </c>
      <c r="G7" s="125">
        <v>0</v>
      </c>
      <c r="H7" s="104"/>
      <c r="I7" s="181">
        <f>E7+G7</f>
        <v>0</v>
      </c>
      <c r="J7" s="99"/>
      <c r="K7" s="105">
        <v>44125969</v>
      </c>
      <c r="L7" s="106">
        <v>99778820932</v>
      </c>
      <c r="M7" s="105">
        <v>127499435473</v>
      </c>
      <c r="N7" s="107"/>
      <c r="O7" s="108">
        <v>-122773710686</v>
      </c>
      <c r="P7" s="99"/>
      <c r="Q7" s="109">
        <f>M7+O7</f>
        <v>4725724787</v>
      </c>
    </row>
    <row r="8" spans="1:17" ht="29.25" customHeight="1">
      <c r="A8" s="103" t="s">
        <v>162</v>
      </c>
      <c r="B8" s="48"/>
      <c r="C8" s="174">
        <v>0</v>
      </c>
      <c r="D8" s="174">
        <v>0</v>
      </c>
      <c r="E8" s="174">
        <v>0</v>
      </c>
      <c r="F8" s="99">
        <v>0</v>
      </c>
      <c r="G8" s="110">
        <v>0</v>
      </c>
      <c r="H8" s="99"/>
      <c r="I8" s="109">
        <f t="shared" ref="I8:I61" si="0">E8+G8</f>
        <v>0</v>
      </c>
      <c r="J8" s="99"/>
      <c r="K8" s="109">
        <v>1400000</v>
      </c>
      <c r="L8" s="107"/>
      <c r="M8" s="110">
        <v>8656292873</v>
      </c>
      <c r="N8" s="107"/>
      <c r="O8" s="112">
        <v>-7599357876</v>
      </c>
      <c r="P8" s="99"/>
      <c r="Q8" s="109">
        <f t="shared" ref="Q8:Q60" si="1">M8+O8</f>
        <v>1056934997</v>
      </c>
    </row>
    <row r="9" spans="1:17" ht="29.25" customHeight="1">
      <c r="A9" s="103" t="s">
        <v>159</v>
      </c>
      <c r="B9" s="48"/>
      <c r="C9" s="174">
        <v>0</v>
      </c>
      <c r="D9" s="174">
        <v>0</v>
      </c>
      <c r="E9" s="174">
        <v>0</v>
      </c>
      <c r="F9" s="99">
        <v>0</v>
      </c>
      <c r="G9" s="125">
        <v>0</v>
      </c>
      <c r="H9" s="99"/>
      <c r="I9" s="109">
        <f t="shared" si="0"/>
        <v>0</v>
      </c>
      <c r="J9" s="99"/>
      <c r="K9" s="110">
        <v>200000</v>
      </c>
      <c r="L9" s="107"/>
      <c r="M9" s="105">
        <v>19691999343</v>
      </c>
      <c r="N9" s="107"/>
      <c r="O9" s="113">
        <v>-17106282680</v>
      </c>
      <c r="P9" s="99"/>
      <c r="Q9" s="109">
        <f t="shared" si="1"/>
        <v>2585716663</v>
      </c>
    </row>
    <row r="10" spans="1:17" ht="29.25" customHeight="1">
      <c r="A10" s="103" t="s">
        <v>26</v>
      </c>
      <c r="B10" s="48"/>
      <c r="C10" s="174">
        <v>0</v>
      </c>
      <c r="D10" s="174">
        <v>0</v>
      </c>
      <c r="E10" s="174">
        <v>0</v>
      </c>
      <c r="F10" s="99">
        <v>0</v>
      </c>
      <c r="G10" s="114">
        <v>0</v>
      </c>
      <c r="H10" s="99"/>
      <c r="I10" s="109">
        <f t="shared" si="0"/>
        <v>0</v>
      </c>
      <c r="J10" s="99"/>
      <c r="K10" s="105">
        <v>2000591</v>
      </c>
      <c r="L10" s="107"/>
      <c r="M10" s="39">
        <v>26871101667</v>
      </c>
      <c r="N10" s="107"/>
      <c r="O10" s="113">
        <v>-23849042502</v>
      </c>
      <c r="P10" s="99"/>
      <c r="Q10" s="109">
        <f t="shared" si="1"/>
        <v>3022059165</v>
      </c>
    </row>
    <row r="11" spans="1:17" ht="29.25" customHeight="1">
      <c r="A11" s="103" t="s">
        <v>150</v>
      </c>
      <c r="B11" s="48"/>
      <c r="C11" s="174">
        <v>0</v>
      </c>
      <c r="D11" s="174">
        <v>0</v>
      </c>
      <c r="E11" s="174">
        <v>0</v>
      </c>
      <c r="F11" s="99">
        <v>0</v>
      </c>
      <c r="G11" s="125">
        <v>0</v>
      </c>
      <c r="H11" s="99"/>
      <c r="I11" s="109">
        <f t="shared" si="0"/>
        <v>0</v>
      </c>
      <c r="J11" s="99"/>
      <c r="K11" s="105">
        <v>1500000</v>
      </c>
      <c r="L11" s="107"/>
      <c r="M11" s="105">
        <v>56977745592</v>
      </c>
      <c r="N11" s="107"/>
      <c r="O11" s="112">
        <v>-62260247376</v>
      </c>
      <c r="P11" s="99"/>
      <c r="Q11" s="112">
        <f t="shared" si="1"/>
        <v>-5282501784</v>
      </c>
    </row>
    <row r="12" spans="1:17" ht="29.25" customHeight="1">
      <c r="A12" s="103" t="s">
        <v>163</v>
      </c>
      <c r="B12" s="48"/>
      <c r="C12" s="174">
        <v>0</v>
      </c>
      <c r="D12" s="99"/>
      <c r="E12" s="174">
        <v>0</v>
      </c>
      <c r="F12" s="99"/>
      <c r="G12" s="125">
        <v>0</v>
      </c>
      <c r="H12" s="99"/>
      <c r="I12" s="109">
        <f t="shared" si="0"/>
        <v>0</v>
      </c>
      <c r="J12" s="99"/>
      <c r="K12" s="105">
        <v>34923831</v>
      </c>
      <c r="L12" s="107"/>
      <c r="M12" s="105">
        <v>67168127666</v>
      </c>
      <c r="N12" s="107"/>
      <c r="O12" s="127">
        <v>-48793787997</v>
      </c>
      <c r="P12" s="99"/>
      <c r="Q12" s="109">
        <f t="shared" si="1"/>
        <v>18374339669</v>
      </c>
    </row>
    <row r="13" spans="1:17" ht="29.25" customHeight="1">
      <c r="A13" s="103" t="s">
        <v>31</v>
      </c>
      <c r="B13" s="48"/>
      <c r="C13" s="174">
        <v>0</v>
      </c>
      <c r="D13" s="99"/>
      <c r="E13" s="174">
        <v>0</v>
      </c>
      <c r="F13" s="99"/>
      <c r="G13" s="125">
        <v>0</v>
      </c>
      <c r="H13" s="99"/>
      <c r="I13" s="109">
        <f t="shared" si="0"/>
        <v>0</v>
      </c>
      <c r="J13" s="99"/>
      <c r="K13" s="105">
        <v>87865557</v>
      </c>
      <c r="L13" s="107"/>
      <c r="M13" s="105">
        <v>301968342571</v>
      </c>
      <c r="N13" s="107"/>
      <c r="O13" s="127">
        <v>-297075682043</v>
      </c>
      <c r="P13" s="99"/>
      <c r="Q13" s="109">
        <f t="shared" si="1"/>
        <v>4892660528</v>
      </c>
    </row>
    <row r="14" spans="1:17" ht="29.25" customHeight="1">
      <c r="A14" s="103" t="s">
        <v>22</v>
      </c>
      <c r="B14" s="48"/>
      <c r="C14" s="110">
        <v>0</v>
      </c>
      <c r="D14" s="99">
        <v>0</v>
      </c>
      <c r="E14" s="111">
        <v>0</v>
      </c>
      <c r="F14" s="99">
        <v>0</v>
      </c>
      <c r="G14" s="110">
        <v>0</v>
      </c>
      <c r="H14" s="99"/>
      <c r="I14" s="109">
        <f t="shared" si="0"/>
        <v>0</v>
      </c>
      <c r="J14" s="99"/>
      <c r="K14" s="110">
        <v>7077153</v>
      </c>
      <c r="L14" s="107"/>
      <c r="M14" s="110">
        <v>154919932123</v>
      </c>
      <c r="N14" s="107"/>
      <c r="O14" s="112">
        <v>-143975852023</v>
      </c>
      <c r="P14" s="99"/>
      <c r="Q14" s="109">
        <f t="shared" si="1"/>
        <v>10944080100</v>
      </c>
    </row>
    <row r="15" spans="1:17" ht="29.25" customHeight="1">
      <c r="A15" s="103" t="s">
        <v>28</v>
      </c>
      <c r="B15" s="48"/>
      <c r="C15" s="110">
        <v>0</v>
      </c>
      <c r="D15" s="99">
        <v>0</v>
      </c>
      <c r="E15" s="111">
        <v>0</v>
      </c>
      <c r="F15" s="99">
        <v>0</v>
      </c>
      <c r="G15" s="110">
        <v>0</v>
      </c>
      <c r="H15" s="99"/>
      <c r="I15" s="109">
        <f t="shared" si="0"/>
        <v>0</v>
      </c>
      <c r="J15" s="99"/>
      <c r="K15" s="110">
        <v>18050000</v>
      </c>
      <c r="L15" s="107"/>
      <c r="M15" s="110">
        <v>87550124725</v>
      </c>
      <c r="N15" s="107"/>
      <c r="O15" s="112">
        <v>-82751282730</v>
      </c>
      <c r="P15" s="99"/>
      <c r="Q15" s="109">
        <f t="shared" si="1"/>
        <v>4798841995</v>
      </c>
    </row>
    <row r="16" spans="1:17" ht="29.25" customHeight="1">
      <c r="A16" s="103" t="s">
        <v>149</v>
      </c>
      <c r="B16" s="48"/>
      <c r="C16" s="110">
        <v>0</v>
      </c>
      <c r="D16" s="99">
        <v>0</v>
      </c>
      <c r="E16" s="111">
        <v>0</v>
      </c>
      <c r="F16" s="99">
        <v>0</v>
      </c>
      <c r="G16" s="110">
        <v>0</v>
      </c>
      <c r="H16" s="99"/>
      <c r="I16" s="109">
        <f t="shared" si="0"/>
        <v>0</v>
      </c>
      <c r="J16" s="99"/>
      <c r="K16" s="110">
        <v>598450</v>
      </c>
      <c r="L16" s="107"/>
      <c r="M16" s="110">
        <v>10616306882</v>
      </c>
      <c r="N16" s="107"/>
      <c r="O16" s="113">
        <v>-9521844710</v>
      </c>
      <c r="P16" s="99"/>
      <c r="Q16" s="109">
        <f t="shared" si="1"/>
        <v>1094462172</v>
      </c>
    </row>
    <row r="17" spans="1:17" ht="29.25" customHeight="1">
      <c r="A17" s="103" t="s">
        <v>164</v>
      </c>
      <c r="B17" s="48"/>
      <c r="C17" s="110">
        <v>0</v>
      </c>
      <c r="D17" s="99">
        <v>0</v>
      </c>
      <c r="E17" s="111">
        <v>0</v>
      </c>
      <c r="F17" s="99">
        <v>0</v>
      </c>
      <c r="G17" s="110">
        <v>0</v>
      </c>
      <c r="H17" s="99"/>
      <c r="I17" s="109">
        <f t="shared" si="0"/>
        <v>0</v>
      </c>
      <c r="J17" s="99"/>
      <c r="K17" s="110">
        <v>1</v>
      </c>
      <c r="L17" s="107"/>
      <c r="M17" s="110">
        <v>1</v>
      </c>
      <c r="N17" s="107"/>
      <c r="O17" s="113">
        <v>-577</v>
      </c>
      <c r="P17" s="99"/>
      <c r="Q17" s="112">
        <f t="shared" si="1"/>
        <v>-576</v>
      </c>
    </row>
    <row r="18" spans="1:17" ht="29.25" customHeight="1">
      <c r="A18" s="103" t="s">
        <v>17</v>
      </c>
      <c r="B18" s="48"/>
      <c r="C18" s="110">
        <v>0</v>
      </c>
      <c r="D18" s="99">
        <v>0</v>
      </c>
      <c r="E18" s="111">
        <v>0</v>
      </c>
      <c r="F18" s="99">
        <v>0</v>
      </c>
      <c r="G18" s="110">
        <v>0</v>
      </c>
      <c r="H18" s="99"/>
      <c r="I18" s="109">
        <f t="shared" si="0"/>
        <v>0</v>
      </c>
      <c r="J18" s="99"/>
      <c r="K18" s="110">
        <v>1750000</v>
      </c>
      <c r="L18" s="107"/>
      <c r="M18" s="110">
        <v>6326945957</v>
      </c>
      <c r="N18" s="107"/>
      <c r="O18" s="113">
        <v>-6580859512</v>
      </c>
      <c r="P18" s="99"/>
      <c r="Q18" s="112">
        <f t="shared" si="1"/>
        <v>-253913555</v>
      </c>
    </row>
    <row r="19" spans="1:17" ht="29.25" customHeight="1">
      <c r="A19" s="103" t="s">
        <v>167</v>
      </c>
      <c r="B19" s="48"/>
      <c r="C19" s="110">
        <v>0</v>
      </c>
      <c r="D19" s="99">
        <v>0</v>
      </c>
      <c r="E19" s="111">
        <v>0</v>
      </c>
      <c r="F19" s="99">
        <v>0</v>
      </c>
      <c r="G19" s="110">
        <v>0</v>
      </c>
      <c r="H19" s="99"/>
      <c r="I19" s="109">
        <f t="shared" si="0"/>
        <v>0</v>
      </c>
      <c r="J19" s="99"/>
      <c r="K19" s="110">
        <v>35800</v>
      </c>
      <c r="L19" s="107"/>
      <c r="M19" s="110">
        <v>1675332050</v>
      </c>
      <c r="N19" s="107"/>
      <c r="O19" s="113">
        <v>-1861199577</v>
      </c>
      <c r="P19" s="99"/>
      <c r="Q19" s="112">
        <f t="shared" si="1"/>
        <v>-185867527</v>
      </c>
    </row>
    <row r="20" spans="1:17" ht="29.25" customHeight="1">
      <c r="A20" s="103" t="s">
        <v>25</v>
      </c>
      <c r="B20" s="48"/>
      <c r="C20" s="110">
        <v>0</v>
      </c>
      <c r="D20" s="99">
        <v>0</v>
      </c>
      <c r="E20" s="111">
        <v>0</v>
      </c>
      <c r="F20" s="99">
        <v>0</v>
      </c>
      <c r="G20" s="110">
        <v>0</v>
      </c>
      <c r="H20" s="99"/>
      <c r="I20" s="109">
        <f t="shared" si="0"/>
        <v>0</v>
      </c>
      <c r="J20" s="99"/>
      <c r="K20" s="110">
        <v>200000</v>
      </c>
      <c r="L20" s="107"/>
      <c r="M20" s="110">
        <v>1266419705</v>
      </c>
      <c r="N20" s="107"/>
      <c r="O20" s="113">
        <v>-1429443900</v>
      </c>
      <c r="P20" s="99"/>
      <c r="Q20" s="112">
        <f t="shared" si="1"/>
        <v>-163024195</v>
      </c>
    </row>
    <row r="21" spans="1:17" ht="29.25" customHeight="1">
      <c r="A21" s="103" t="s">
        <v>23</v>
      </c>
      <c r="B21" s="48"/>
      <c r="C21" s="124">
        <v>0</v>
      </c>
      <c r="D21" s="99">
        <v>0</v>
      </c>
      <c r="E21" s="124">
        <v>0</v>
      </c>
      <c r="F21" s="99">
        <v>0</v>
      </c>
      <c r="G21" s="125">
        <v>0</v>
      </c>
      <c r="H21" s="99"/>
      <c r="I21" s="109">
        <f t="shared" si="0"/>
        <v>0</v>
      </c>
      <c r="J21" s="99"/>
      <c r="K21" s="105">
        <v>195000</v>
      </c>
      <c r="L21" s="107"/>
      <c r="M21" s="105">
        <v>6864109335</v>
      </c>
      <c r="N21" s="107"/>
      <c r="O21" s="113">
        <v>-5883036415</v>
      </c>
      <c r="P21" s="99"/>
      <c r="Q21" s="109">
        <f t="shared" si="1"/>
        <v>981072920</v>
      </c>
    </row>
    <row r="22" spans="1:17" ht="29.25" customHeight="1">
      <c r="A22" s="103" t="s">
        <v>27</v>
      </c>
      <c r="B22" s="48"/>
      <c r="C22" s="110">
        <v>0</v>
      </c>
      <c r="D22" s="99">
        <v>0</v>
      </c>
      <c r="E22" s="111">
        <v>0</v>
      </c>
      <c r="F22" s="99">
        <v>0</v>
      </c>
      <c r="G22" s="110">
        <v>0</v>
      </c>
      <c r="H22" s="99"/>
      <c r="I22" s="109">
        <f t="shared" si="0"/>
        <v>0</v>
      </c>
      <c r="J22" s="99"/>
      <c r="K22" s="110">
        <v>199997</v>
      </c>
      <c r="L22" s="107"/>
      <c r="M22" s="110">
        <v>1350300231</v>
      </c>
      <c r="N22" s="107"/>
      <c r="O22" s="113">
        <v>-1540754388</v>
      </c>
      <c r="P22" s="99"/>
      <c r="Q22" s="112">
        <f t="shared" si="1"/>
        <v>-190454157</v>
      </c>
    </row>
    <row r="23" spans="1:17" ht="29.25" customHeight="1">
      <c r="A23" s="103" t="s">
        <v>88</v>
      </c>
      <c r="B23" s="48"/>
      <c r="C23" s="110">
        <v>0</v>
      </c>
      <c r="D23" s="99">
        <v>0</v>
      </c>
      <c r="E23" s="111">
        <v>0</v>
      </c>
      <c r="F23" s="99">
        <v>0</v>
      </c>
      <c r="G23" s="110">
        <v>0</v>
      </c>
      <c r="H23" s="99"/>
      <c r="I23" s="109">
        <f t="shared" si="0"/>
        <v>0</v>
      </c>
      <c r="J23" s="99"/>
      <c r="K23" s="110">
        <v>1440855</v>
      </c>
      <c r="L23" s="107"/>
      <c r="M23" s="110">
        <v>3847340331</v>
      </c>
      <c r="N23" s="107"/>
      <c r="O23" s="113">
        <v>-4142159291</v>
      </c>
      <c r="P23" s="99"/>
      <c r="Q23" s="112">
        <f t="shared" si="1"/>
        <v>-294818960</v>
      </c>
    </row>
    <row r="24" spans="1:17" ht="29.25" customHeight="1">
      <c r="A24" s="103" t="s">
        <v>86</v>
      </c>
      <c r="B24" s="48"/>
      <c r="C24" s="110">
        <v>0</v>
      </c>
      <c r="D24" s="99">
        <v>0</v>
      </c>
      <c r="E24" s="111">
        <v>0</v>
      </c>
      <c r="F24" s="99">
        <v>0</v>
      </c>
      <c r="G24" s="110">
        <v>0</v>
      </c>
      <c r="H24" s="99"/>
      <c r="I24" s="109">
        <f t="shared" si="0"/>
        <v>0</v>
      </c>
      <c r="J24" s="99"/>
      <c r="K24" s="110">
        <v>554</v>
      </c>
      <c r="L24" s="107"/>
      <c r="M24" s="110">
        <v>8089840</v>
      </c>
      <c r="N24" s="107"/>
      <c r="O24" s="113">
        <v>-8893864</v>
      </c>
      <c r="P24" s="99"/>
      <c r="Q24" s="112">
        <f t="shared" si="1"/>
        <v>-804024</v>
      </c>
    </row>
    <row r="25" spans="1:17" ht="29.25" customHeight="1">
      <c r="A25" s="103" t="s">
        <v>205</v>
      </c>
      <c r="B25" s="48"/>
      <c r="C25" s="110">
        <v>0</v>
      </c>
      <c r="D25" s="99">
        <v>0</v>
      </c>
      <c r="E25" s="111">
        <v>0</v>
      </c>
      <c r="F25" s="99">
        <v>0</v>
      </c>
      <c r="G25" s="125">
        <v>0</v>
      </c>
      <c r="H25" s="99"/>
      <c r="I25" s="109">
        <f t="shared" si="0"/>
        <v>0</v>
      </c>
      <c r="J25" s="99"/>
      <c r="K25" s="105">
        <v>90000000</v>
      </c>
      <c r="L25" s="107"/>
      <c r="M25" s="105">
        <v>218674322604</v>
      </c>
      <c r="N25" s="107"/>
      <c r="O25" s="127">
        <v>-204874144563</v>
      </c>
      <c r="P25" s="99"/>
      <c r="Q25" s="109">
        <f t="shared" si="1"/>
        <v>13800178041</v>
      </c>
    </row>
    <row r="26" spans="1:17" ht="29.25" customHeight="1">
      <c r="A26" s="103" t="s">
        <v>40</v>
      </c>
      <c r="B26" s="48"/>
      <c r="C26" s="110">
        <v>0</v>
      </c>
      <c r="D26" s="99">
        <v>0</v>
      </c>
      <c r="E26" s="111">
        <v>0</v>
      </c>
      <c r="F26" s="99">
        <v>0</v>
      </c>
      <c r="G26" s="110">
        <v>0</v>
      </c>
      <c r="H26" s="99"/>
      <c r="I26" s="109">
        <f t="shared" si="0"/>
        <v>0</v>
      </c>
      <c r="J26" s="99"/>
      <c r="K26" s="110">
        <v>16591515</v>
      </c>
      <c r="L26" s="107"/>
      <c r="M26" s="110">
        <v>128243781677</v>
      </c>
      <c r="N26" s="107"/>
      <c r="O26" s="113">
        <v>-141936997950</v>
      </c>
      <c r="P26" s="99"/>
      <c r="Q26" s="112">
        <f t="shared" si="1"/>
        <v>-13693216273</v>
      </c>
    </row>
    <row r="27" spans="1:17" ht="29.25" customHeight="1">
      <c r="A27" s="103" t="s">
        <v>168</v>
      </c>
      <c r="B27" s="48"/>
      <c r="C27" s="110">
        <v>0</v>
      </c>
      <c r="D27" s="99">
        <v>0</v>
      </c>
      <c r="E27" s="111">
        <v>0</v>
      </c>
      <c r="F27" s="99">
        <v>0</v>
      </c>
      <c r="G27" s="125">
        <v>0</v>
      </c>
      <c r="H27" s="99"/>
      <c r="I27" s="109">
        <f t="shared" si="0"/>
        <v>0</v>
      </c>
      <c r="J27" s="99"/>
      <c r="K27" s="105">
        <v>3260775</v>
      </c>
      <c r="L27" s="107"/>
      <c r="M27" s="105">
        <v>21902476742</v>
      </c>
      <c r="N27" s="107"/>
      <c r="O27" s="127">
        <v>-23554946570</v>
      </c>
      <c r="P27" s="99"/>
      <c r="Q27" s="112">
        <f t="shared" si="1"/>
        <v>-1652469828</v>
      </c>
    </row>
    <row r="28" spans="1:17" ht="29.25" customHeight="1">
      <c r="A28" s="103" t="s">
        <v>15</v>
      </c>
      <c r="B28" s="48"/>
      <c r="C28" s="110">
        <v>30000000</v>
      </c>
      <c r="D28" s="99">
        <v>0</v>
      </c>
      <c r="E28" s="111">
        <v>30298873220</v>
      </c>
      <c r="F28" s="99">
        <v>0</v>
      </c>
      <c r="G28" s="113">
        <v>-46581182997</v>
      </c>
      <c r="H28" s="99"/>
      <c r="I28" s="112">
        <f t="shared" si="0"/>
        <v>-16282309777</v>
      </c>
      <c r="J28" s="99"/>
      <c r="K28" s="105">
        <v>196037995</v>
      </c>
      <c r="L28" s="107"/>
      <c r="M28" s="39">
        <v>212211110338</v>
      </c>
      <c r="N28" s="107"/>
      <c r="O28" s="113">
        <v>-304389390669</v>
      </c>
      <c r="P28" s="99"/>
      <c r="Q28" s="112">
        <f t="shared" si="1"/>
        <v>-92178280331</v>
      </c>
    </row>
    <row r="29" spans="1:17" ht="29.25" customHeight="1">
      <c r="A29" s="103" t="s">
        <v>84</v>
      </c>
      <c r="B29" s="48"/>
      <c r="C29" s="110">
        <v>0</v>
      </c>
      <c r="D29" s="99">
        <v>0</v>
      </c>
      <c r="E29" s="111">
        <v>0</v>
      </c>
      <c r="F29" s="99">
        <v>0</v>
      </c>
      <c r="G29" s="110">
        <v>0</v>
      </c>
      <c r="H29" s="99"/>
      <c r="I29" s="109">
        <f t="shared" si="0"/>
        <v>0</v>
      </c>
      <c r="J29" s="99"/>
      <c r="K29" s="110">
        <v>4399975</v>
      </c>
      <c r="L29" s="107"/>
      <c r="M29" s="110">
        <v>15311861738</v>
      </c>
      <c r="N29" s="107"/>
      <c r="O29" s="113">
        <v>-17626394449</v>
      </c>
      <c r="P29" s="99"/>
      <c r="Q29" s="112">
        <f t="shared" si="1"/>
        <v>-2314532711</v>
      </c>
    </row>
    <row r="30" spans="1:17" ht="29.25" customHeight="1">
      <c r="A30" s="103" t="s">
        <v>169</v>
      </c>
      <c r="B30" s="48"/>
      <c r="C30" s="110">
        <v>0</v>
      </c>
      <c r="D30" s="99">
        <v>0</v>
      </c>
      <c r="E30" s="111">
        <v>0</v>
      </c>
      <c r="F30" s="99">
        <v>0</v>
      </c>
      <c r="G30" s="125">
        <v>0</v>
      </c>
      <c r="H30" s="99"/>
      <c r="I30" s="109">
        <f t="shared" si="0"/>
        <v>0</v>
      </c>
      <c r="J30" s="99"/>
      <c r="K30" s="105">
        <v>48706484</v>
      </c>
      <c r="L30" s="107"/>
      <c r="M30" s="105">
        <v>571934663079</v>
      </c>
      <c r="N30" s="107"/>
      <c r="O30" s="127">
        <v>-332444604641</v>
      </c>
      <c r="P30" s="99"/>
      <c r="Q30" s="109">
        <f t="shared" si="1"/>
        <v>239490058438</v>
      </c>
    </row>
    <row r="31" spans="1:17" ht="29.25" customHeight="1">
      <c r="A31" s="103" t="s">
        <v>37</v>
      </c>
      <c r="B31" s="48"/>
      <c r="C31" s="110">
        <v>0</v>
      </c>
      <c r="D31" s="99">
        <v>0</v>
      </c>
      <c r="E31" s="111">
        <v>0</v>
      </c>
      <c r="F31" s="99">
        <v>0</v>
      </c>
      <c r="G31" s="110">
        <v>0</v>
      </c>
      <c r="H31" s="99"/>
      <c r="I31" s="109">
        <f t="shared" si="0"/>
        <v>0</v>
      </c>
      <c r="J31" s="99"/>
      <c r="K31" s="110">
        <v>281250</v>
      </c>
      <c r="L31" s="107"/>
      <c r="M31" s="110">
        <v>4780759252</v>
      </c>
      <c r="N31" s="107"/>
      <c r="O31" s="113">
        <v>-5088293437</v>
      </c>
      <c r="P31" s="99"/>
      <c r="Q31" s="112">
        <f t="shared" si="1"/>
        <v>-307534185</v>
      </c>
    </row>
    <row r="32" spans="1:17" ht="29.25" customHeight="1">
      <c r="A32" s="103" t="s">
        <v>170</v>
      </c>
      <c r="B32" s="48"/>
      <c r="C32" s="110">
        <v>0</v>
      </c>
      <c r="D32" s="99">
        <v>0</v>
      </c>
      <c r="E32" s="111">
        <v>0</v>
      </c>
      <c r="F32" s="99">
        <v>0</v>
      </c>
      <c r="G32" s="110">
        <v>0</v>
      </c>
      <c r="H32" s="99"/>
      <c r="I32" s="109">
        <f t="shared" si="0"/>
        <v>0</v>
      </c>
      <c r="J32" s="99"/>
      <c r="K32" s="110">
        <v>100617924</v>
      </c>
      <c r="L32" s="107"/>
      <c r="M32" s="110">
        <v>344092544700</v>
      </c>
      <c r="N32" s="107"/>
      <c r="O32" s="113">
        <v>-402077374355</v>
      </c>
      <c r="P32" s="115"/>
      <c r="Q32" s="112">
        <f t="shared" si="1"/>
        <v>-57984829655</v>
      </c>
    </row>
    <row r="33" spans="1:21" ht="29.25" customHeight="1">
      <c r="A33" s="103" t="s">
        <v>35</v>
      </c>
      <c r="B33" s="48"/>
      <c r="C33" s="110">
        <v>0</v>
      </c>
      <c r="D33" s="99">
        <v>0</v>
      </c>
      <c r="E33" s="111">
        <v>0</v>
      </c>
      <c r="F33" s="99">
        <v>0</v>
      </c>
      <c r="G33" s="110">
        <v>0</v>
      </c>
      <c r="H33" s="99"/>
      <c r="I33" s="109">
        <f t="shared" si="0"/>
        <v>0</v>
      </c>
      <c r="J33" s="99"/>
      <c r="K33" s="110">
        <v>660000</v>
      </c>
      <c r="L33" s="107"/>
      <c r="M33" s="110">
        <v>10162042485</v>
      </c>
      <c r="N33" s="107"/>
      <c r="O33" s="113">
        <v>-12859030800</v>
      </c>
      <c r="P33" s="115"/>
      <c r="Q33" s="112">
        <f t="shared" si="1"/>
        <v>-2696988315</v>
      </c>
      <c r="U33" s="72"/>
    </row>
    <row r="34" spans="1:21" ht="29.25" customHeight="1">
      <c r="A34" s="103" t="s">
        <v>39</v>
      </c>
      <c r="B34" s="48"/>
      <c r="C34" s="110">
        <v>0</v>
      </c>
      <c r="D34" s="99">
        <v>0</v>
      </c>
      <c r="E34" s="111">
        <v>0</v>
      </c>
      <c r="F34" s="99">
        <v>0</v>
      </c>
      <c r="G34" s="110">
        <v>0</v>
      </c>
      <c r="H34" s="99"/>
      <c r="I34" s="109">
        <f t="shared" si="0"/>
        <v>0</v>
      </c>
      <c r="J34" s="99"/>
      <c r="K34" s="110">
        <v>100000</v>
      </c>
      <c r="L34" s="107"/>
      <c r="M34" s="110">
        <v>1018410321</v>
      </c>
      <c r="N34" s="107"/>
      <c r="O34" s="113">
        <v>-1298229300</v>
      </c>
      <c r="P34" s="115"/>
      <c r="Q34" s="112">
        <f t="shared" si="1"/>
        <v>-279818979</v>
      </c>
      <c r="U34" s="72"/>
    </row>
    <row r="35" spans="1:21" ht="29.25" customHeight="1">
      <c r="A35" s="103" t="s">
        <v>90</v>
      </c>
      <c r="B35" s="48"/>
      <c r="C35" s="110">
        <v>0</v>
      </c>
      <c r="D35" s="99">
        <v>0</v>
      </c>
      <c r="E35" s="111">
        <v>0</v>
      </c>
      <c r="F35" s="99">
        <v>0</v>
      </c>
      <c r="G35" s="110">
        <v>0</v>
      </c>
      <c r="H35" s="99"/>
      <c r="I35" s="109">
        <f t="shared" si="0"/>
        <v>0</v>
      </c>
      <c r="J35" s="99"/>
      <c r="K35" s="110">
        <v>15000000</v>
      </c>
      <c r="L35" s="107"/>
      <c r="M35" s="110">
        <v>6159768288</v>
      </c>
      <c r="N35" s="107"/>
      <c r="O35" s="113">
        <v>-5941935599</v>
      </c>
      <c r="P35" s="99"/>
      <c r="Q35" s="109">
        <f t="shared" si="1"/>
        <v>217832689</v>
      </c>
      <c r="U35" s="72"/>
    </row>
    <row r="36" spans="1:21" ht="29.25" customHeight="1">
      <c r="A36" s="103" t="s">
        <v>171</v>
      </c>
      <c r="B36" s="48"/>
      <c r="C36" s="110">
        <v>1</v>
      </c>
      <c r="D36" s="99">
        <v>0</v>
      </c>
      <c r="E36" s="111">
        <v>1</v>
      </c>
      <c r="F36" s="99">
        <v>0</v>
      </c>
      <c r="G36" s="113">
        <v>-2251</v>
      </c>
      <c r="H36" s="99"/>
      <c r="I36" s="112">
        <f t="shared" si="0"/>
        <v>-2250</v>
      </c>
      <c r="J36" s="99"/>
      <c r="K36" s="105">
        <v>2000002</v>
      </c>
      <c r="L36" s="107"/>
      <c r="M36" s="39">
        <v>6720533416</v>
      </c>
      <c r="N36" s="107"/>
      <c r="O36" s="113">
        <v>-5693624466</v>
      </c>
      <c r="P36" s="99"/>
      <c r="Q36" s="109">
        <f t="shared" si="1"/>
        <v>1026908950</v>
      </c>
      <c r="U36" s="72"/>
    </row>
    <row r="37" spans="1:21" ht="29.25" customHeight="1">
      <c r="A37" s="103" t="s">
        <v>18</v>
      </c>
      <c r="B37" s="48"/>
      <c r="C37" s="110">
        <v>0</v>
      </c>
      <c r="D37" s="99">
        <v>0</v>
      </c>
      <c r="E37" s="111">
        <v>0</v>
      </c>
      <c r="F37" s="99">
        <v>0</v>
      </c>
      <c r="G37" s="110">
        <v>0</v>
      </c>
      <c r="H37" s="99"/>
      <c r="I37" s="109">
        <f t="shared" si="0"/>
        <v>0</v>
      </c>
      <c r="J37" s="99"/>
      <c r="K37" s="110">
        <v>250088714</v>
      </c>
      <c r="L37" s="107"/>
      <c r="M37" s="110">
        <v>572768931144</v>
      </c>
      <c r="N37" s="107"/>
      <c r="O37" s="113">
        <v>-613297890283</v>
      </c>
      <c r="P37" s="99"/>
      <c r="Q37" s="112">
        <f t="shared" si="1"/>
        <v>-40528959139</v>
      </c>
    </row>
    <row r="38" spans="1:21" ht="29.25" customHeight="1">
      <c r="A38" s="103" t="s">
        <v>20</v>
      </c>
      <c r="B38" s="48"/>
      <c r="C38" s="110">
        <v>0</v>
      </c>
      <c r="D38" s="99">
        <v>0</v>
      </c>
      <c r="E38" s="111">
        <v>0</v>
      </c>
      <c r="F38" s="99">
        <v>0</v>
      </c>
      <c r="G38" s="110">
        <v>0</v>
      </c>
      <c r="H38" s="99"/>
      <c r="I38" s="109">
        <f t="shared" si="0"/>
        <v>0</v>
      </c>
      <c r="J38" s="99"/>
      <c r="K38" s="110">
        <v>1562500</v>
      </c>
      <c r="L38" s="107"/>
      <c r="M38" s="110">
        <v>3038475941</v>
      </c>
      <c r="N38" s="107"/>
      <c r="O38" s="116">
        <v>-3275705139</v>
      </c>
      <c r="P38" s="99"/>
      <c r="Q38" s="112">
        <f t="shared" si="1"/>
        <v>-237229198</v>
      </c>
    </row>
    <row r="39" spans="1:21" ht="29.25" customHeight="1">
      <c r="A39" s="103" t="s">
        <v>41</v>
      </c>
      <c r="B39" s="48"/>
      <c r="C39" s="110">
        <v>0</v>
      </c>
      <c r="D39" s="99">
        <v>0</v>
      </c>
      <c r="E39" s="111">
        <v>0</v>
      </c>
      <c r="F39" s="99">
        <v>0</v>
      </c>
      <c r="G39" s="110">
        <v>0</v>
      </c>
      <c r="H39" s="99"/>
      <c r="I39" s="109">
        <f t="shared" si="0"/>
        <v>0</v>
      </c>
      <c r="J39" s="99"/>
      <c r="K39" s="110">
        <v>80000000</v>
      </c>
      <c r="L39" s="107"/>
      <c r="M39" s="110">
        <v>30566915590</v>
      </c>
      <c r="N39" s="107"/>
      <c r="O39" s="113">
        <v>-32852554939</v>
      </c>
      <c r="P39" s="99"/>
      <c r="Q39" s="112">
        <f t="shared" si="1"/>
        <v>-2285639349</v>
      </c>
    </row>
    <row r="40" spans="1:21" ht="29.25" customHeight="1">
      <c r="A40" s="103" t="s">
        <v>206</v>
      </c>
      <c r="B40" s="48"/>
      <c r="C40" s="110">
        <v>0</v>
      </c>
      <c r="D40" s="99">
        <v>0</v>
      </c>
      <c r="E40" s="111">
        <v>0</v>
      </c>
      <c r="F40" s="99">
        <v>0</v>
      </c>
      <c r="G40" s="110">
        <v>0</v>
      </c>
      <c r="H40" s="99"/>
      <c r="I40" s="109">
        <f t="shared" si="0"/>
        <v>0</v>
      </c>
      <c r="J40" s="99"/>
      <c r="K40" s="110">
        <v>970000</v>
      </c>
      <c r="L40" s="107"/>
      <c r="M40" s="110">
        <v>656919633</v>
      </c>
      <c r="N40" s="107"/>
      <c r="O40" s="113">
        <v>-871662564</v>
      </c>
      <c r="P40" s="99"/>
      <c r="Q40" s="112">
        <f t="shared" si="1"/>
        <v>-214742931</v>
      </c>
    </row>
    <row r="41" spans="1:21" ht="29.25" customHeight="1">
      <c r="A41" s="103" t="s">
        <v>172</v>
      </c>
      <c r="B41" s="48"/>
      <c r="C41" s="110">
        <v>0</v>
      </c>
      <c r="D41" s="99">
        <v>0</v>
      </c>
      <c r="E41" s="111">
        <v>0</v>
      </c>
      <c r="F41" s="99">
        <v>0</v>
      </c>
      <c r="G41" s="110">
        <v>0</v>
      </c>
      <c r="H41" s="99"/>
      <c r="I41" s="109">
        <f t="shared" si="0"/>
        <v>0</v>
      </c>
      <c r="J41" s="99"/>
      <c r="K41" s="110">
        <v>208</v>
      </c>
      <c r="L41" s="107"/>
      <c r="M41" s="110">
        <v>726980</v>
      </c>
      <c r="N41" s="107"/>
      <c r="O41" s="113">
        <v>-867988</v>
      </c>
      <c r="P41" s="99"/>
      <c r="Q41" s="112">
        <f t="shared" si="1"/>
        <v>-141008</v>
      </c>
    </row>
    <row r="42" spans="1:21" ht="29.25" customHeight="1">
      <c r="A42" s="103" t="s">
        <v>173</v>
      </c>
      <c r="B42" s="48"/>
      <c r="C42" s="110">
        <v>0</v>
      </c>
      <c r="D42" s="99">
        <v>0</v>
      </c>
      <c r="E42" s="111">
        <v>0</v>
      </c>
      <c r="F42" s="99">
        <v>0</v>
      </c>
      <c r="G42" s="110">
        <v>0</v>
      </c>
      <c r="H42" s="99"/>
      <c r="I42" s="109">
        <f t="shared" si="0"/>
        <v>0</v>
      </c>
      <c r="J42" s="99"/>
      <c r="K42" s="110">
        <v>125187</v>
      </c>
      <c r="L42" s="107"/>
      <c r="M42" s="110">
        <v>437987206</v>
      </c>
      <c r="N42" s="107"/>
      <c r="O42" s="113">
        <v>-437157603</v>
      </c>
      <c r="P42" s="99"/>
      <c r="Q42" s="109">
        <f t="shared" si="1"/>
        <v>829603</v>
      </c>
    </row>
    <row r="43" spans="1:21" ht="29.25" customHeight="1">
      <c r="A43" s="103" t="s">
        <v>89</v>
      </c>
      <c r="B43" s="48"/>
      <c r="C43" s="110"/>
      <c r="D43" s="99"/>
      <c r="E43" s="111"/>
      <c r="F43" s="99"/>
      <c r="G43" s="110"/>
      <c r="H43" s="99"/>
      <c r="I43" s="109"/>
      <c r="J43" s="99"/>
      <c r="K43" s="110">
        <v>509</v>
      </c>
      <c r="L43" s="107"/>
      <c r="M43" s="110">
        <v>1892841</v>
      </c>
      <c r="N43" s="107"/>
      <c r="O43" s="113">
        <v>-1756226</v>
      </c>
      <c r="P43" s="99"/>
      <c r="Q43" s="109">
        <f t="shared" si="1"/>
        <v>136615</v>
      </c>
    </row>
    <row r="44" spans="1:21" ht="29.25" customHeight="1">
      <c r="A44" s="103" t="s">
        <v>32</v>
      </c>
      <c r="B44" s="48"/>
      <c r="C44" s="110"/>
      <c r="D44" s="99"/>
      <c r="E44" s="111"/>
      <c r="F44" s="99"/>
      <c r="G44" s="113"/>
      <c r="H44" s="99"/>
      <c r="I44" s="112"/>
      <c r="J44" s="99"/>
      <c r="K44" s="110">
        <v>3</v>
      </c>
      <c r="L44" s="107"/>
      <c r="M44" s="110">
        <v>3</v>
      </c>
      <c r="N44" s="107"/>
      <c r="O44" s="113">
        <v>-4858</v>
      </c>
      <c r="P44" s="99"/>
      <c r="Q44" s="112">
        <f t="shared" si="1"/>
        <v>-4855</v>
      </c>
    </row>
    <row r="45" spans="1:21" ht="29.25" customHeight="1">
      <c r="A45" s="103" t="s">
        <v>234</v>
      </c>
      <c r="B45" s="48"/>
      <c r="C45" s="110"/>
      <c r="D45" s="99"/>
      <c r="E45" s="111"/>
      <c r="F45" s="99"/>
      <c r="G45" s="113"/>
      <c r="H45" s="99"/>
      <c r="I45" s="112"/>
      <c r="J45" s="99"/>
      <c r="K45" s="110">
        <v>1</v>
      </c>
      <c r="L45" s="107"/>
      <c r="M45" s="110">
        <v>1</v>
      </c>
      <c r="N45" s="107"/>
      <c r="O45" s="113">
        <v>-8046</v>
      </c>
      <c r="P45" s="99"/>
      <c r="Q45" s="112">
        <f t="shared" si="1"/>
        <v>-8045</v>
      </c>
    </row>
    <row r="46" spans="1:21" ht="29.25" customHeight="1">
      <c r="A46" s="103" t="s">
        <v>160</v>
      </c>
      <c r="B46" s="48"/>
      <c r="C46" s="105"/>
      <c r="D46" s="99"/>
      <c r="E46" s="114"/>
      <c r="F46" s="99"/>
      <c r="G46" s="110"/>
      <c r="H46" s="99"/>
      <c r="I46" s="109"/>
      <c r="J46" s="99"/>
      <c r="K46" s="105">
        <v>31000000</v>
      </c>
      <c r="L46" s="107"/>
      <c r="M46" s="39">
        <v>78671135291</v>
      </c>
      <c r="N46" s="107"/>
      <c r="O46" s="113">
        <v>-48123865713</v>
      </c>
      <c r="P46" s="99"/>
      <c r="Q46" s="109">
        <f t="shared" si="1"/>
        <v>30547269578</v>
      </c>
    </row>
    <row r="47" spans="1:21" ht="29.25" customHeight="1">
      <c r="A47" s="103" t="s">
        <v>158</v>
      </c>
      <c r="B47" s="48"/>
      <c r="C47" s="105">
        <v>0</v>
      </c>
      <c r="D47" s="124">
        <v>0</v>
      </c>
      <c r="E47" s="114">
        <v>0</v>
      </c>
      <c r="F47" s="99">
        <v>0</v>
      </c>
      <c r="G47" s="110">
        <v>0</v>
      </c>
      <c r="H47" s="99"/>
      <c r="I47" s="109">
        <f t="shared" si="0"/>
        <v>0</v>
      </c>
      <c r="J47" s="99"/>
      <c r="K47" s="105">
        <v>5800000</v>
      </c>
      <c r="L47" s="107"/>
      <c r="M47" s="39">
        <v>18367384793</v>
      </c>
      <c r="N47" s="107"/>
      <c r="O47" s="113">
        <v>-14389888030</v>
      </c>
      <c r="P47" s="99"/>
      <c r="Q47" s="109">
        <f t="shared" si="1"/>
        <v>3977496763</v>
      </c>
    </row>
    <row r="48" spans="1:21" ht="29.25" customHeight="1">
      <c r="A48" s="103" t="s">
        <v>135</v>
      </c>
      <c r="B48" s="48"/>
      <c r="C48" s="111">
        <v>0</v>
      </c>
      <c r="D48" s="111"/>
      <c r="E48" s="111">
        <v>0</v>
      </c>
      <c r="F48" s="99"/>
      <c r="G48" s="125">
        <v>0</v>
      </c>
      <c r="H48" s="99"/>
      <c r="I48" s="109">
        <f>E48+G48</f>
        <v>0</v>
      </c>
      <c r="J48" s="99"/>
      <c r="K48" s="105">
        <v>43000002</v>
      </c>
      <c r="L48" s="107"/>
      <c r="M48" s="105">
        <v>112288681227</v>
      </c>
      <c r="N48" s="107"/>
      <c r="O48" s="127">
        <v>-83165962599</v>
      </c>
      <c r="P48" s="99"/>
      <c r="Q48" s="109">
        <f t="shared" si="1"/>
        <v>29122718628</v>
      </c>
    </row>
    <row r="49" spans="1:18" ht="29.25" customHeight="1">
      <c r="A49" s="103" t="s">
        <v>151</v>
      </c>
      <c r="B49" s="48"/>
      <c r="C49" s="114">
        <v>0</v>
      </c>
      <c r="D49" s="111">
        <v>0</v>
      </c>
      <c r="E49" s="111">
        <v>0</v>
      </c>
      <c r="F49" s="99">
        <v>0</v>
      </c>
      <c r="G49" s="125">
        <v>0</v>
      </c>
      <c r="H49" s="99"/>
      <c r="I49" s="111">
        <f t="shared" si="0"/>
        <v>0</v>
      </c>
      <c r="J49" s="99"/>
      <c r="K49" s="105">
        <v>5200000</v>
      </c>
      <c r="L49" s="107"/>
      <c r="M49" s="105">
        <v>49166312117</v>
      </c>
      <c r="N49" s="107"/>
      <c r="O49" s="127">
        <v>-37616322042</v>
      </c>
      <c r="P49" s="99"/>
      <c r="Q49" s="109">
        <f t="shared" si="1"/>
        <v>11549990075</v>
      </c>
    </row>
    <row r="50" spans="1:18" ht="29.25" customHeight="1">
      <c r="A50" s="103" t="s">
        <v>21</v>
      </c>
      <c r="B50" s="48"/>
      <c r="C50" s="114">
        <v>0</v>
      </c>
      <c r="D50" s="99">
        <v>0</v>
      </c>
      <c r="E50" s="111">
        <v>0</v>
      </c>
      <c r="F50" s="99">
        <v>0</v>
      </c>
      <c r="G50" s="125">
        <v>0</v>
      </c>
      <c r="H50" s="99"/>
      <c r="I50" s="111">
        <f t="shared" si="0"/>
        <v>0</v>
      </c>
      <c r="J50" s="99"/>
      <c r="K50" s="110">
        <v>9599981</v>
      </c>
      <c r="L50" s="107"/>
      <c r="M50" s="110">
        <v>21567560114</v>
      </c>
      <c r="N50" s="107"/>
      <c r="O50" s="113">
        <v>-23809438477</v>
      </c>
      <c r="P50" s="99"/>
      <c r="Q50" s="112">
        <f t="shared" si="1"/>
        <v>-2241878363</v>
      </c>
    </row>
    <row r="51" spans="1:18" ht="29.25" customHeight="1">
      <c r="A51" s="103" t="s">
        <v>148</v>
      </c>
      <c r="B51" s="48"/>
      <c r="C51" s="114">
        <v>0</v>
      </c>
      <c r="D51" s="99"/>
      <c r="E51" s="111">
        <v>0</v>
      </c>
      <c r="F51" s="99"/>
      <c r="G51" s="125">
        <v>0</v>
      </c>
      <c r="H51" s="99"/>
      <c r="I51" s="173">
        <f>E51+G51</f>
        <v>0</v>
      </c>
      <c r="J51" s="99"/>
      <c r="K51" s="105">
        <v>17263758</v>
      </c>
      <c r="L51" s="107"/>
      <c r="M51" s="105">
        <v>32018382290</v>
      </c>
      <c r="N51" s="107"/>
      <c r="O51" s="127">
        <v>-26592450572</v>
      </c>
      <c r="P51" s="99"/>
      <c r="Q51" s="109">
        <f t="shared" si="1"/>
        <v>5425931718</v>
      </c>
    </row>
    <row r="52" spans="1:18" ht="29.25" customHeight="1">
      <c r="A52" s="103" t="s">
        <v>156</v>
      </c>
      <c r="B52" s="48"/>
      <c r="C52" s="114">
        <v>0</v>
      </c>
      <c r="D52" s="99">
        <v>0</v>
      </c>
      <c r="E52" s="111">
        <v>0</v>
      </c>
      <c r="F52" s="99">
        <v>0</v>
      </c>
      <c r="G52" s="125">
        <v>0</v>
      </c>
      <c r="H52" s="99"/>
      <c r="I52" s="111">
        <f t="shared" si="0"/>
        <v>0</v>
      </c>
      <c r="J52" s="99"/>
      <c r="K52" s="105">
        <v>100000</v>
      </c>
      <c r="L52" s="107"/>
      <c r="M52" s="105">
        <v>520941750</v>
      </c>
      <c r="N52" s="107"/>
      <c r="O52" s="113">
        <v>-451878903</v>
      </c>
      <c r="P52" s="99"/>
      <c r="Q52" s="109">
        <f>M52+O52</f>
        <v>69062847</v>
      </c>
    </row>
    <row r="53" spans="1:18" ht="29.25" customHeight="1">
      <c r="A53" s="103" t="s">
        <v>33</v>
      </c>
      <c r="B53" s="48"/>
      <c r="C53" s="114">
        <v>0</v>
      </c>
      <c r="D53" s="99"/>
      <c r="E53" s="111">
        <v>0</v>
      </c>
      <c r="F53" s="99"/>
      <c r="G53" s="125">
        <v>0</v>
      </c>
      <c r="H53" s="99"/>
      <c r="I53" s="111">
        <f t="shared" si="0"/>
        <v>0</v>
      </c>
      <c r="J53" s="99"/>
      <c r="K53" s="105">
        <v>14950000</v>
      </c>
      <c r="L53" s="107"/>
      <c r="M53" s="105">
        <v>69647329448</v>
      </c>
      <c r="N53" s="107"/>
      <c r="O53" s="127">
        <v>-53061371519</v>
      </c>
      <c r="P53" s="99"/>
      <c r="Q53" s="109">
        <f>M53+O53</f>
        <v>16585957929</v>
      </c>
    </row>
    <row r="54" spans="1:18" ht="29.25" customHeight="1">
      <c r="A54" s="103" t="s">
        <v>199</v>
      </c>
      <c r="B54" s="48"/>
      <c r="C54" s="114">
        <v>0</v>
      </c>
      <c r="D54" s="99">
        <v>0</v>
      </c>
      <c r="E54" s="111">
        <v>0</v>
      </c>
      <c r="F54" s="99">
        <v>0</v>
      </c>
      <c r="G54" s="125">
        <v>0</v>
      </c>
      <c r="H54" s="125"/>
      <c r="I54" s="111">
        <f t="shared" si="0"/>
        <v>0</v>
      </c>
      <c r="J54" s="99"/>
      <c r="K54" s="105">
        <v>11969123</v>
      </c>
      <c r="L54" s="107"/>
      <c r="M54" s="105">
        <v>75792997961</v>
      </c>
      <c r="N54" s="107"/>
      <c r="O54" s="127">
        <v>-67028515240</v>
      </c>
      <c r="P54" s="99"/>
      <c r="Q54" s="109">
        <f>M54+O54</f>
        <v>8764482721</v>
      </c>
    </row>
    <row r="55" spans="1:18" ht="29.25" customHeight="1">
      <c r="A55" s="103" t="s">
        <v>211</v>
      </c>
      <c r="B55" s="48"/>
      <c r="C55" s="114">
        <v>0</v>
      </c>
      <c r="D55" s="99">
        <v>0</v>
      </c>
      <c r="E55" s="111">
        <v>0</v>
      </c>
      <c r="F55" s="99">
        <v>0</v>
      </c>
      <c r="G55" s="125">
        <v>0</v>
      </c>
      <c r="H55" s="125"/>
      <c r="I55" s="111">
        <f>E55+G55</f>
        <v>0</v>
      </c>
      <c r="J55" s="99"/>
      <c r="K55" s="105">
        <v>837502</v>
      </c>
      <c r="L55" s="105"/>
      <c r="M55" s="105">
        <v>3912652510</v>
      </c>
      <c r="N55" s="107"/>
      <c r="O55" s="128">
        <v>-3712385999</v>
      </c>
      <c r="P55" s="99"/>
      <c r="Q55" s="109">
        <f>M55+O55</f>
        <v>200266511</v>
      </c>
    </row>
    <row r="56" spans="1:18" ht="29.25" customHeight="1">
      <c r="A56" s="46" t="s">
        <v>42</v>
      </c>
      <c r="B56" s="46"/>
      <c r="C56" s="114">
        <v>13736</v>
      </c>
      <c r="D56" s="99">
        <v>0</v>
      </c>
      <c r="E56" s="111">
        <v>194906440</v>
      </c>
      <c r="F56" s="99">
        <v>0</v>
      </c>
      <c r="G56" s="125">
        <v>-129053916</v>
      </c>
      <c r="H56" s="125"/>
      <c r="I56" s="111">
        <f>E56+G56</f>
        <v>65852524</v>
      </c>
      <c r="J56" s="99"/>
      <c r="K56" s="105">
        <v>213736</v>
      </c>
      <c r="L56" s="105"/>
      <c r="M56" s="105">
        <v>3111684130</v>
      </c>
      <c r="N56" s="107"/>
      <c r="O56" s="128">
        <v>-1943423675</v>
      </c>
      <c r="P56" s="99"/>
      <c r="Q56" s="109">
        <f t="shared" ref="Q56:Q58" si="2">M56+O56</f>
        <v>1168260455</v>
      </c>
    </row>
    <row r="57" spans="1:18" ht="29.25" customHeight="1">
      <c r="A57" s="46" t="s">
        <v>214</v>
      </c>
      <c r="B57" s="46"/>
      <c r="C57" s="114">
        <v>0</v>
      </c>
      <c r="D57" s="99">
        <v>0</v>
      </c>
      <c r="E57" s="111">
        <v>0</v>
      </c>
      <c r="F57" s="99">
        <v>0</v>
      </c>
      <c r="G57" s="125">
        <v>0</v>
      </c>
      <c r="H57" s="99"/>
      <c r="I57" s="111">
        <f>E57+G57</f>
        <v>0</v>
      </c>
      <c r="J57" s="99"/>
      <c r="K57" s="105">
        <v>8000000</v>
      </c>
      <c r="L57" s="105"/>
      <c r="M57" s="105">
        <v>21767294520</v>
      </c>
      <c r="N57" s="107"/>
      <c r="O57" s="128">
        <v>-19100445231</v>
      </c>
      <c r="P57" s="99"/>
      <c r="Q57" s="109">
        <f t="shared" si="2"/>
        <v>2666849289</v>
      </c>
    </row>
    <row r="58" spans="1:18" ht="29.25" customHeight="1">
      <c r="A58" s="46" t="s">
        <v>157</v>
      </c>
      <c r="B58" s="46"/>
      <c r="C58" s="114">
        <v>0</v>
      </c>
      <c r="D58" s="99">
        <v>0</v>
      </c>
      <c r="E58" s="111">
        <v>0</v>
      </c>
      <c r="F58" s="99">
        <v>0</v>
      </c>
      <c r="G58" s="125">
        <v>0</v>
      </c>
      <c r="H58" s="99"/>
      <c r="I58" s="109">
        <f>E58+G58</f>
        <v>0</v>
      </c>
      <c r="J58" s="99"/>
      <c r="K58" s="105">
        <v>4000000</v>
      </c>
      <c r="L58" s="105"/>
      <c r="M58" s="105">
        <v>9735167685</v>
      </c>
      <c r="N58" s="107"/>
      <c r="O58" s="128">
        <v>-10853702160</v>
      </c>
      <c r="P58" s="99"/>
      <c r="Q58" s="112">
        <f t="shared" si="2"/>
        <v>-1118534475</v>
      </c>
    </row>
    <row r="59" spans="1:18" ht="29.25" customHeight="1">
      <c r="A59" s="46" t="s">
        <v>154</v>
      </c>
      <c r="B59" s="46"/>
      <c r="C59" s="114">
        <v>300000</v>
      </c>
      <c r="D59" s="99"/>
      <c r="E59" s="111">
        <v>3712082097</v>
      </c>
      <c r="F59" s="99"/>
      <c r="G59" s="125">
        <v>-3923420187</v>
      </c>
      <c r="H59" s="99"/>
      <c r="I59" s="112">
        <f>E59+G59</f>
        <v>-211338090</v>
      </c>
      <c r="J59" s="99"/>
      <c r="K59" s="105">
        <f>C59</f>
        <v>300000</v>
      </c>
      <c r="L59" s="105"/>
      <c r="M59" s="105">
        <f>E59</f>
        <v>3712082097</v>
      </c>
      <c r="N59" s="107"/>
      <c r="O59" s="128">
        <f>G59</f>
        <v>-3923420187</v>
      </c>
      <c r="P59" s="99"/>
      <c r="Q59" s="112">
        <f>M59+O59</f>
        <v>-211338090</v>
      </c>
    </row>
    <row r="60" spans="1:18" ht="30" customHeight="1">
      <c r="A60" s="117" t="s">
        <v>203</v>
      </c>
      <c r="B60" s="118"/>
      <c r="C60" s="114">
        <v>0</v>
      </c>
      <c r="D60" s="99">
        <v>0</v>
      </c>
      <c r="E60" s="111">
        <v>0</v>
      </c>
      <c r="F60" s="99">
        <v>0</v>
      </c>
      <c r="G60" s="125">
        <v>0</v>
      </c>
      <c r="H60" s="99"/>
      <c r="I60" s="109">
        <f t="shared" si="0"/>
        <v>0</v>
      </c>
      <c r="J60" s="99"/>
      <c r="K60" s="107">
        <v>26119</v>
      </c>
      <c r="L60" s="107"/>
      <c r="M60" s="107">
        <v>414993347652</v>
      </c>
      <c r="N60" s="107"/>
      <c r="O60" s="113">
        <v>-269444085811</v>
      </c>
      <c r="P60" s="99"/>
      <c r="Q60" s="109">
        <f t="shared" si="1"/>
        <v>145549261841</v>
      </c>
    </row>
    <row r="61" spans="1:18" ht="30" customHeight="1">
      <c r="A61" s="119" t="s">
        <v>204</v>
      </c>
      <c r="B61" s="118"/>
      <c r="C61" s="114">
        <v>5745</v>
      </c>
      <c r="D61" s="99">
        <v>0</v>
      </c>
      <c r="E61" s="111">
        <v>33277537439</v>
      </c>
      <c r="F61" s="99">
        <v>0</v>
      </c>
      <c r="G61" s="125">
        <v>-9668701023</v>
      </c>
      <c r="H61" s="99"/>
      <c r="I61" s="109">
        <f t="shared" si="0"/>
        <v>23608836416</v>
      </c>
      <c r="J61" s="99"/>
      <c r="K61" s="107">
        <v>216317</v>
      </c>
      <c r="L61" s="107"/>
      <c r="M61" s="107">
        <v>511787894558</v>
      </c>
      <c r="N61" s="107"/>
      <c r="O61" s="113">
        <v>-245789070973</v>
      </c>
      <c r="P61" s="99"/>
      <c r="Q61" s="109">
        <v>265998823585</v>
      </c>
    </row>
    <row r="62" spans="1:18" ht="30" customHeight="1" thickBot="1">
      <c r="A62" s="48" t="s">
        <v>43</v>
      </c>
      <c r="B62" s="48"/>
      <c r="C62" s="120">
        <f>SUM(C7:C61)</f>
        <v>30319482</v>
      </c>
      <c r="D62" s="99"/>
      <c r="E62" s="120">
        <f>SUM(E7:E61)</f>
        <v>67483399197</v>
      </c>
      <c r="F62" s="99"/>
      <c r="G62" s="122">
        <f>SUM(G7:G61)</f>
        <v>-60302360374</v>
      </c>
      <c r="H62" s="99"/>
      <c r="I62" s="121">
        <f>SUM(I7:I61)</f>
        <v>7181038823</v>
      </c>
      <c r="J62" s="99"/>
      <c r="K62" s="120">
        <f>SUM(K7:K61)</f>
        <v>1164443338</v>
      </c>
      <c r="L62" s="107"/>
      <c r="M62" s="120">
        <f>SUM(M7:M61)</f>
        <v>4459002918487</v>
      </c>
      <c r="N62" s="107"/>
      <c r="O62" s="122">
        <f>SUM(O7:O61)</f>
        <v>-3854682239723</v>
      </c>
      <c r="P62" s="99"/>
      <c r="Q62" s="121">
        <f>SUM(Q7:Q61)</f>
        <v>604320678764</v>
      </c>
    </row>
    <row r="63" spans="1:18" ht="30" customHeight="1" thickTop="1">
      <c r="A63" s="48"/>
      <c r="B63" s="48"/>
      <c r="C63" s="123"/>
      <c r="D63" s="99"/>
      <c r="E63" s="48"/>
      <c r="F63" s="99"/>
      <c r="G63" s="48"/>
      <c r="H63" s="99"/>
      <c r="I63" s="123"/>
      <c r="J63" s="99"/>
      <c r="K63" s="48"/>
      <c r="L63" s="99"/>
      <c r="M63" s="48"/>
      <c r="N63" s="99"/>
      <c r="O63" s="48"/>
      <c r="P63" s="99"/>
      <c r="Q63" s="99"/>
      <c r="R63" s="99"/>
    </row>
    <row r="64" spans="1:18">
      <c r="A64" s="48"/>
      <c r="B64" s="48"/>
      <c r="C64" s="123"/>
      <c r="D64" s="99"/>
      <c r="E64" s="48"/>
      <c r="F64" s="99"/>
      <c r="G64" s="48"/>
      <c r="H64" s="99"/>
      <c r="I64" s="123"/>
      <c r="J64" s="99"/>
      <c r="K64" s="48"/>
      <c r="L64" s="99"/>
      <c r="M64" s="48"/>
      <c r="N64" s="99"/>
      <c r="O64" s="48"/>
      <c r="P64" s="99"/>
      <c r="Q64" s="123"/>
    </row>
    <row r="65" spans="17:17">
      <c r="Q65" s="107"/>
    </row>
    <row r="66" spans="17:17">
      <c r="Q66" s="107"/>
    </row>
    <row r="67" spans="17:17" ht="21">
      <c r="Q67" s="190"/>
    </row>
    <row r="68" spans="17:17">
      <c r="Q68" s="107"/>
    </row>
  </sheetData>
  <autoFilter ref="A1:A63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X42"/>
  <sheetViews>
    <sheetView rightToLeft="1" view="pageBreakPreview" zoomScaleNormal="100" zoomScaleSheetLayoutView="100" workbookViewId="0">
      <selection activeCell="U39" sqref="U3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9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26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4" ht="30" customHeight="1">
      <c r="A2" s="199" t="s">
        <v>133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4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</row>
    <row r="4" spans="1:24" ht="30" customHeight="1">
      <c r="A4" s="200" t="s">
        <v>119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</row>
    <row r="5" spans="1:24" ht="30" customHeight="1">
      <c r="C5" s="196" t="s">
        <v>77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U5" s="144" t="s">
        <v>78</v>
      </c>
    </row>
    <row r="6" spans="1:24" ht="42">
      <c r="A6" s="145" t="s">
        <v>120</v>
      </c>
      <c r="C6" s="12" t="s">
        <v>48</v>
      </c>
      <c r="D6" s="5"/>
      <c r="E6" s="146" t="s">
        <v>9</v>
      </c>
      <c r="F6" s="5"/>
      <c r="G6" s="12" t="s">
        <v>47</v>
      </c>
      <c r="H6" s="5"/>
      <c r="I6" s="12" t="s">
        <v>121</v>
      </c>
      <c r="J6" s="5"/>
      <c r="K6" s="12" t="s">
        <v>122</v>
      </c>
      <c r="L6" s="147" t="s">
        <v>207</v>
      </c>
      <c r="M6" s="5"/>
      <c r="N6" s="12" t="s">
        <v>123</v>
      </c>
      <c r="O6" s="148" t="s">
        <v>208</v>
      </c>
      <c r="P6" s="5"/>
      <c r="Q6" s="12" t="s">
        <v>124</v>
      </c>
      <c r="R6" s="5"/>
      <c r="S6" s="12" t="s">
        <v>125</v>
      </c>
      <c r="U6" s="149" t="s">
        <v>125</v>
      </c>
    </row>
    <row r="7" spans="1:24" ht="24" customHeight="1">
      <c r="A7" s="150" t="s">
        <v>174</v>
      </c>
      <c r="C7" s="151"/>
      <c r="D7" s="151"/>
      <c r="E7" s="152">
        <v>0</v>
      </c>
      <c r="F7" s="153"/>
      <c r="G7" s="154">
        <v>0</v>
      </c>
      <c r="H7" s="153">
        <v>0</v>
      </c>
      <c r="I7" s="154">
        <v>0</v>
      </c>
      <c r="J7" s="153">
        <v>0</v>
      </c>
      <c r="K7" s="154">
        <v>0</v>
      </c>
      <c r="L7" s="154">
        <v>0</v>
      </c>
      <c r="M7" s="153">
        <v>0</v>
      </c>
      <c r="N7" s="154">
        <v>0</v>
      </c>
      <c r="O7" s="154">
        <v>0</v>
      </c>
      <c r="P7" s="153">
        <v>0</v>
      </c>
      <c r="Q7" s="154">
        <v>0</v>
      </c>
      <c r="R7" s="153">
        <v>0</v>
      </c>
      <c r="S7" s="154">
        <v>0</v>
      </c>
      <c r="U7" s="155">
        <v>1261356871</v>
      </c>
    </row>
    <row r="8" spans="1:24" ht="30.75" customHeight="1">
      <c r="A8" s="150" t="s">
        <v>175</v>
      </c>
      <c r="C8" s="156"/>
      <c r="D8" s="151"/>
      <c r="E8" s="152">
        <v>0</v>
      </c>
      <c r="F8" s="153"/>
      <c r="G8" s="154">
        <v>0</v>
      </c>
      <c r="H8" s="153">
        <v>0</v>
      </c>
      <c r="I8" s="154">
        <v>0</v>
      </c>
      <c r="J8" s="153">
        <v>0</v>
      </c>
      <c r="K8" s="154">
        <v>0</v>
      </c>
      <c r="L8" s="154">
        <v>0</v>
      </c>
      <c r="M8" s="153">
        <v>0</v>
      </c>
      <c r="N8" s="154">
        <v>0</v>
      </c>
      <c r="O8" s="154">
        <v>0</v>
      </c>
      <c r="P8" s="153">
        <v>0</v>
      </c>
      <c r="Q8" s="154">
        <v>0</v>
      </c>
      <c r="R8" s="153">
        <v>0</v>
      </c>
      <c r="S8" s="154">
        <v>0</v>
      </c>
      <c r="U8" s="155">
        <v>6633933</v>
      </c>
      <c r="V8" s="143"/>
      <c r="W8" s="136"/>
    </row>
    <row r="9" spans="1:24" ht="27.75" customHeight="1">
      <c r="A9" s="150" t="s">
        <v>176</v>
      </c>
      <c r="C9" s="156"/>
      <c r="D9" s="151"/>
      <c r="E9" s="152">
        <v>0</v>
      </c>
      <c r="F9" s="153"/>
      <c r="G9" s="154">
        <v>0</v>
      </c>
      <c r="H9" s="153">
        <v>0</v>
      </c>
      <c r="I9" s="154">
        <v>0</v>
      </c>
      <c r="J9" s="153">
        <v>0</v>
      </c>
      <c r="K9" s="154">
        <v>0</v>
      </c>
      <c r="L9" s="154">
        <v>0</v>
      </c>
      <c r="M9" s="153">
        <v>0</v>
      </c>
      <c r="N9" s="154">
        <v>0</v>
      </c>
      <c r="O9" s="154">
        <v>0</v>
      </c>
      <c r="P9" s="153">
        <v>0</v>
      </c>
      <c r="Q9" s="154">
        <v>0</v>
      </c>
      <c r="R9" s="153">
        <v>0</v>
      </c>
      <c r="S9" s="154">
        <v>0</v>
      </c>
      <c r="U9" s="155">
        <v>13862501</v>
      </c>
    </row>
    <row r="10" spans="1:24" ht="30" customHeight="1">
      <c r="A10" s="150" t="s">
        <v>177</v>
      </c>
      <c r="C10" s="151"/>
      <c r="D10" s="151"/>
      <c r="E10" s="153">
        <v>0</v>
      </c>
      <c r="F10" s="153"/>
      <c r="G10" s="153">
        <v>0</v>
      </c>
      <c r="H10" s="153"/>
      <c r="I10" s="153">
        <f>E10*G10</f>
        <v>0</v>
      </c>
      <c r="J10" s="153"/>
      <c r="K10" s="153">
        <v>0</v>
      </c>
      <c r="L10" s="153">
        <v>0</v>
      </c>
      <c r="M10" s="153"/>
      <c r="N10" s="153">
        <f>I10*0.000255</f>
        <v>0</v>
      </c>
      <c r="O10" s="153">
        <v>0</v>
      </c>
      <c r="P10" s="153"/>
      <c r="Q10" s="153">
        <v>0</v>
      </c>
      <c r="R10" s="153"/>
      <c r="S10" s="157">
        <v>0</v>
      </c>
      <c r="U10" s="155">
        <v>293407018</v>
      </c>
      <c r="V10" s="29"/>
      <c r="W10" s="29"/>
      <c r="X10" s="29"/>
    </row>
    <row r="11" spans="1:24" ht="30" customHeight="1">
      <c r="A11" s="150" t="s">
        <v>178</v>
      </c>
      <c r="C11" s="151"/>
      <c r="D11" s="151"/>
      <c r="E11" s="153">
        <v>0</v>
      </c>
      <c r="F11" s="153"/>
      <c r="G11" s="153">
        <v>0</v>
      </c>
      <c r="H11" s="153"/>
      <c r="I11" s="153">
        <v>0</v>
      </c>
      <c r="J11" s="153"/>
      <c r="K11" s="153">
        <v>0</v>
      </c>
      <c r="L11" s="153">
        <v>0</v>
      </c>
      <c r="M11" s="153"/>
      <c r="N11" s="153">
        <v>0</v>
      </c>
      <c r="O11" s="153">
        <v>0</v>
      </c>
      <c r="P11" s="153"/>
      <c r="Q11" s="153">
        <v>0</v>
      </c>
      <c r="R11" s="153"/>
      <c r="S11" s="157">
        <v>0</v>
      </c>
      <c r="U11" s="155">
        <v>21227823</v>
      </c>
      <c r="V11" s="29"/>
      <c r="W11" s="29"/>
      <c r="X11" s="29"/>
    </row>
    <row r="12" spans="1:24" ht="30" customHeight="1">
      <c r="A12" s="150" t="s">
        <v>179</v>
      </c>
      <c r="C12" s="151"/>
      <c r="D12" s="151"/>
      <c r="E12" s="153">
        <v>0</v>
      </c>
      <c r="F12" s="153"/>
      <c r="G12" s="153">
        <v>0</v>
      </c>
      <c r="H12" s="153"/>
      <c r="I12" s="153">
        <f>E12*G12</f>
        <v>0</v>
      </c>
      <c r="J12" s="153"/>
      <c r="K12" s="153">
        <v>0</v>
      </c>
      <c r="L12" s="153">
        <v>0</v>
      </c>
      <c r="M12" s="153"/>
      <c r="N12" s="153">
        <f t="shared" ref="N12:N32" si="0">I12*0.000255</f>
        <v>0</v>
      </c>
      <c r="O12" s="153">
        <v>0</v>
      </c>
      <c r="P12" s="153"/>
      <c r="Q12" s="153">
        <v>0</v>
      </c>
      <c r="R12" s="153"/>
      <c r="S12" s="157">
        <v>0</v>
      </c>
      <c r="U12" s="155">
        <v>259914</v>
      </c>
      <c r="V12" s="29"/>
      <c r="X12" s="29"/>
    </row>
    <row r="13" spans="1:24" ht="30" customHeight="1">
      <c r="A13" s="150" t="s">
        <v>180</v>
      </c>
      <c r="C13" s="151"/>
      <c r="D13" s="151"/>
      <c r="E13" s="153">
        <v>0</v>
      </c>
      <c r="F13" s="153"/>
      <c r="G13" s="153">
        <v>0</v>
      </c>
      <c r="H13" s="153"/>
      <c r="I13" s="153">
        <v>0</v>
      </c>
      <c r="J13" s="153"/>
      <c r="K13" s="153">
        <v>0</v>
      </c>
      <c r="L13" s="153">
        <v>0</v>
      </c>
      <c r="M13" s="153"/>
      <c r="N13" s="153">
        <v>0</v>
      </c>
      <c r="O13" s="153">
        <v>0</v>
      </c>
      <c r="P13" s="153"/>
      <c r="Q13" s="153">
        <v>0</v>
      </c>
      <c r="R13" s="153"/>
      <c r="S13" s="157">
        <v>0</v>
      </c>
      <c r="U13" s="155">
        <v>-2149446</v>
      </c>
      <c r="V13" s="29"/>
      <c r="X13" s="29"/>
    </row>
    <row r="14" spans="1:24" ht="30" customHeight="1">
      <c r="A14" s="150" t="s">
        <v>181</v>
      </c>
      <c r="C14" s="151"/>
      <c r="D14" s="151"/>
      <c r="E14" s="153">
        <v>0</v>
      </c>
      <c r="F14" s="153"/>
      <c r="G14" s="153">
        <v>0</v>
      </c>
      <c r="H14" s="153"/>
      <c r="I14" s="153">
        <v>0</v>
      </c>
      <c r="J14" s="153"/>
      <c r="K14" s="153">
        <v>0</v>
      </c>
      <c r="L14" s="153">
        <v>0</v>
      </c>
      <c r="M14" s="153"/>
      <c r="N14" s="153">
        <v>0</v>
      </c>
      <c r="O14" s="153">
        <v>0</v>
      </c>
      <c r="P14" s="153"/>
      <c r="Q14" s="153">
        <v>0</v>
      </c>
      <c r="R14" s="153"/>
      <c r="S14" s="157">
        <v>0</v>
      </c>
      <c r="U14" s="155">
        <v>-5055616</v>
      </c>
      <c r="V14" s="29"/>
      <c r="X14" s="29"/>
    </row>
    <row r="15" spans="1:24" ht="30" customHeight="1">
      <c r="A15" s="150" t="s">
        <v>182</v>
      </c>
      <c r="C15" s="151"/>
      <c r="D15" s="151"/>
      <c r="E15" s="153">
        <v>0</v>
      </c>
      <c r="F15" s="153"/>
      <c r="G15" s="153">
        <v>0</v>
      </c>
      <c r="H15" s="153"/>
      <c r="I15" s="153">
        <v>0</v>
      </c>
      <c r="J15" s="153"/>
      <c r="K15" s="153">
        <v>0</v>
      </c>
      <c r="L15" s="153">
        <v>0</v>
      </c>
      <c r="M15" s="153"/>
      <c r="N15" s="153">
        <v>0</v>
      </c>
      <c r="O15" s="153">
        <v>0</v>
      </c>
      <c r="P15" s="153"/>
      <c r="Q15" s="153">
        <v>0</v>
      </c>
      <c r="R15" s="153"/>
      <c r="S15" s="157">
        <v>0</v>
      </c>
      <c r="U15" s="155">
        <v>31288788</v>
      </c>
      <c r="V15" s="29"/>
      <c r="X15" s="29"/>
    </row>
    <row r="16" spans="1:24" ht="30" customHeight="1">
      <c r="A16" s="150" t="s">
        <v>183</v>
      </c>
      <c r="C16" s="151"/>
      <c r="D16" s="151"/>
      <c r="E16" s="153">
        <v>0</v>
      </c>
      <c r="F16" s="153"/>
      <c r="G16" s="153">
        <v>0</v>
      </c>
      <c r="H16" s="153"/>
      <c r="I16" s="153">
        <v>0</v>
      </c>
      <c r="J16" s="153"/>
      <c r="K16" s="153">
        <v>0</v>
      </c>
      <c r="L16" s="153">
        <v>0</v>
      </c>
      <c r="M16" s="153"/>
      <c r="N16" s="153">
        <v>0</v>
      </c>
      <c r="O16" s="153">
        <v>0</v>
      </c>
      <c r="P16" s="153"/>
      <c r="Q16" s="153">
        <v>0</v>
      </c>
      <c r="R16" s="153"/>
      <c r="S16" s="157">
        <v>0</v>
      </c>
      <c r="U16" s="155">
        <v>919674</v>
      </c>
      <c r="V16" s="29"/>
      <c r="X16" s="29"/>
    </row>
    <row r="17" spans="1:24" ht="30" customHeight="1">
      <c r="A17" s="150" t="s">
        <v>184</v>
      </c>
      <c r="C17" s="151"/>
      <c r="D17" s="151"/>
      <c r="E17" s="153">
        <v>0</v>
      </c>
      <c r="F17" s="153"/>
      <c r="G17" s="153">
        <v>0</v>
      </c>
      <c r="H17" s="153"/>
      <c r="I17" s="153">
        <v>0</v>
      </c>
      <c r="J17" s="153"/>
      <c r="K17" s="153">
        <v>0</v>
      </c>
      <c r="L17" s="153">
        <v>0</v>
      </c>
      <c r="M17" s="153"/>
      <c r="N17" s="153">
        <v>0</v>
      </c>
      <c r="O17" s="153">
        <v>0</v>
      </c>
      <c r="P17" s="153"/>
      <c r="Q17" s="153">
        <v>0</v>
      </c>
      <c r="R17" s="153"/>
      <c r="S17" s="157">
        <v>0</v>
      </c>
      <c r="U17" s="155">
        <v>553837</v>
      </c>
      <c r="V17" s="29"/>
      <c r="X17" s="29"/>
    </row>
    <row r="18" spans="1:24" ht="30" customHeight="1">
      <c r="A18" s="150" t="s">
        <v>185</v>
      </c>
      <c r="C18" s="151"/>
      <c r="D18" s="151"/>
      <c r="E18" s="153">
        <v>0</v>
      </c>
      <c r="F18" s="153"/>
      <c r="G18" s="153">
        <v>0</v>
      </c>
      <c r="H18" s="153"/>
      <c r="I18" s="153">
        <v>0</v>
      </c>
      <c r="J18" s="153"/>
      <c r="K18" s="153">
        <v>0</v>
      </c>
      <c r="L18" s="153">
        <v>0</v>
      </c>
      <c r="M18" s="153"/>
      <c r="N18" s="153">
        <v>0</v>
      </c>
      <c r="O18" s="153">
        <v>0</v>
      </c>
      <c r="P18" s="153"/>
      <c r="Q18" s="153">
        <v>0</v>
      </c>
      <c r="R18" s="153"/>
      <c r="S18" s="157">
        <v>0</v>
      </c>
      <c r="U18" s="155">
        <v>479759730</v>
      </c>
      <c r="V18" s="29"/>
      <c r="X18" s="29"/>
    </row>
    <row r="19" spans="1:24" ht="30" customHeight="1">
      <c r="A19" s="150" t="s">
        <v>186</v>
      </c>
      <c r="C19" s="151"/>
      <c r="D19" s="151"/>
      <c r="E19" s="153">
        <v>0</v>
      </c>
      <c r="F19" s="153"/>
      <c r="G19" s="153">
        <v>0</v>
      </c>
      <c r="H19" s="153"/>
      <c r="I19" s="153">
        <v>0</v>
      </c>
      <c r="J19" s="153"/>
      <c r="K19" s="153">
        <v>0</v>
      </c>
      <c r="L19" s="153">
        <v>0</v>
      </c>
      <c r="M19" s="153"/>
      <c r="N19" s="153">
        <v>0</v>
      </c>
      <c r="O19" s="153">
        <v>0</v>
      </c>
      <c r="P19" s="153"/>
      <c r="Q19" s="153">
        <v>0</v>
      </c>
      <c r="R19" s="153"/>
      <c r="S19" s="157">
        <v>0</v>
      </c>
      <c r="U19" s="155">
        <v>823942606</v>
      </c>
      <c r="V19" s="29"/>
      <c r="X19" s="29"/>
    </row>
    <row r="20" spans="1:24" ht="30" customHeight="1">
      <c r="A20" s="150" t="s">
        <v>187</v>
      </c>
      <c r="C20" s="151"/>
      <c r="D20" s="151"/>
      <c r="E20" s="153">
        <v>0</v>
      </c>
      <c r="F20" s="153"/>
      <c r="G20" s="153">
        <v>0</v>
      </c>
      <c r="H20" s="153"/>
      <c r="I20" s="153">
        <v>0</v>
      </c>
      <c r="J20" s="153"/>
      <c r="K20" s="153">
        <v>0</v>
      </c>
      <c r="L20" s="153">
        <v>0</v>
      </c>
      <c r="M20" s="153"/>
      <c r="N20" s="153">
        <v>0</v>
      </c>
      <c r="O20" s="153">
        <v>0</v>
      </c>
      <c r="P20" s="153"/>
      <c r="Q20" s="153">
        <v>0</v>
      </c>
      <c r="R20" s="153"/>
      <c r="S20" s="157">
        <v>0</v>
      </c>
      <c r="U20" s="155">
        <v>32163682</v>
      </c>
      <c r="V20" s="29"/>
      <c r="X20" s="29"/>
    </row>
    <row r="21" spans="1:24" ht="30" customHeight="1">
      <c r="A21" s="150" t="s">
        <v>188</v>
      </c>
      <c r="C21" s="151"/>
      <c r="D21" s="151"/>
      <c r="E21" s="153">
        <v>0</v>
      </c>
      <c r="F21" s="153"/>
      <c r="G21" s="153">
        <v>0</v>
      </c>
      <c r="H21" s="153"/>
      <c r="I21" s="153">
        <v>0</v>
      </c>
      <c r="J21" s="153"/>
      <c r="K21" s="153">
        <v>0</v>
      </c>
      <c r="L21" s="153">
        <v>0</v>
      </c>
      <c r="M21" s="153"/>
      <c r="N21" s="153">
        <v>0</v>
      </c>
      <c r="O21" s="153">
        <v>0</v>
      </c>
      <c r="P21" s="153"/>
      <c r="Q21" s="153">
        <v>0</v>
      </c>
      <c r="R21" s="153"/>
      <c r="S21" s="157">
        <v>0</v>
      </c>
      <c r="U21" s="155">
        <v>7579997</v>
      </c>
      <c r="V21" s="29"/>
      <c r="X21" s="29"/>
    </row>
    <row r="22" spans="1:24" ht="30" customHeight="1">
      <c r="A22" s="150" t="s">
        <v>189</v>
      </c>
      <c r="C22" s="151"/>
      <c r="D22" s="151"/>
      <c r="E22" s="153">
        <v>0</v>
      </c>
      <c r="F22" s="153"/>
      <c r="G22" s="153">
        <v>0</v>
      </c>
      <c r="H22" s="153"/>
      <c r="I22" s="153">
        <v>0</v>
      </c>
      <c r="J22" s="153"/>
      <c r="K22" s="153">
        <v>0</v>
      </c>
      <c r="L22" s="153">
        <v>0</v>
      </c>
      <c r="M22" s="153"/>
      <c r="N22" s="153">
        <v>0</v>
      </c>
      <c r="O22" s="153">
        <v>0</v>
      </c>
      <c r="P22" s="153"/>
      <c r="Q22" s="153">
        <v>0</v>
      </c>
      <c r="R22" s="153"/>
      <c r="S22" s="157">
        <v>0</v>
      </c>
      <c r="U22" s="155">
        <v>339404</v>
      </c>
      <c r="V22" s="29"/>
      <c r="X22" s="29"/>
    </row>
    <row r="23" spans="1:24" ht="30" customHeight="1">
      <c r="A23" s="150" t="s">
        <v>190</v>
      </c>
      <c r="C23" s="151"/>
      <c r="D23" s="151"/>
      <c r="E23" s="153">
        <v>0</v>
      </c>
      <c r="F23" s="153"/>
      <c r="G23" s="153">
        <v>0</v>
      </c>
      <c r="H23" s="153"/>
      <c r="I23" s="153">
        <v>0</v>
      </c>
      <c r="J23" s="153"/>
      <c r="K23" s="153">
        <v>0</v>
      </c>
      <c r="L23" s="153">
        <v>0</v>
      </c>
      <c r="M23" s="153"/>
      <c r="N23" s="153">
        <v>0</v>
      </c>
      <c r="O23" s="153">
        <v>0</v>
      </c>
      <c r="P23" s="153"/>
      <c r="Q23" s="153">
        <v>0</v>
      </c>
      <c r="R23" s="153"/>
      <c r="S23" s="157">
        <v>0</v>
      </c>
      <c r="U23" s="155">
        <v>2997709</v>
      </c>
      <c r="V23" s="29"/>
      <c r="X23" s="29"/>
    </row>
    <row r="24" spans="1:24" ht="30" customHeight="1">
      <c r="A24" s="150" t="s">
        <v>191</v>
      </c>
      <c r="C24" s="151"/>
      <c r="D24" s="151"/>
      <c r="E24" s="153">
        <v>0</v>
      </c>
      <c r="F24" s="153"/>
      <c r="G24" s="153">
        <v>0</v>
      </c>
      <c r="H24" s="153"/>
      <c r="I24" s="153">
        <v>0</v>
      </c>
      <c r="J24" s="153"/>
      <c r="K24" s="153">
        <v>0</v>
      </c>
      <c r="L24" s="153">
        <v>0</v>
      </c>
      <c r="M24" s="153"/>
      <c r="N24" s="153">
        <v>0</v>
      </c>
      <c r="O24" s="153">
        <v>0</v>
      </c>
      <c r="P24" s="153"/>
      <c r="Q24" s="153">
        <v>0</v>
      </c>
      <c r="R24" s="153"/>
      <c r="S24" s="157">
        <v>0</v>
      </c>
      <c r="U24" s="155">
        <v>49861</v>
      </c>
      <c r="V24" s="29"/>
      <c r="X24" s="29"/>
    </row>
    <row r="25" spans="1:24" ht="30" customHeight="1">
      <c r="A25" s="150" t="s">
        <v>192</v>
      </c>
      <c r="C25" s="151"/>
      <c r="D25" s="151"/>
      <c r="E25" s="153">
        <v>0</v>
      </c>
      <c r="F25" s="153"/>
      <c r="G25" s="153">
        <v>0</v>
      </c>
      <c r="H25" s="153"/>
      <c r="I25" s="153">
        <v>0</v>
      </c>
      <c r="J25" s="153"/>
      <c r="K25" s="153">
        <v>0</v>
      </c>
      <c r="L25" s="153">
        <v>0</v>
      </c>
      <c r="M25" s="153"/>
      <c r="N25" s="153">
        <v>0</v>
      </c>
      <c r="O25" s="153">
        <v>0</v>
      </c>
      <c r="P25" s="153"/>
      <c r="Q25" s="153">
        <v>0</v>
      </c>
      <c r="R25" s="153"/>
      <c r="S25" s="157">
        <v>0</v>
      </c>
      <c r="U25" s="155">
        <v>24829054</v>
      </c>
      <c r="V25" s="29"/>
      <c r="X25" s="29"/>
    </row>
    <row r="26" spans="1:24" ht="30" customHeight="1">
      <c r="A26" s="150" t="s">
        <v>193</v>
      </c>
      <c r="C26" s="151"/>
      <c r="D26" s="151"/>
      <c r="E26" s="153">
        <v>0</v>
      </c>
      <c r="F26" s="153"/>
      <c r="G26" s="153">
        <v>0</v>
      </c>
      <c r="H26" s="153"/>
      <c r="I26" s="153">
        <f>E26*G26</f>
        <v>0</v>
      </c>
      <c r="J26" s="153"/>
      <c r="K26" s="153">
        <v>0</v>
      </c>
      <c r="L26" s="153">
        <v>0</v>
      </c>
      <c r="M26" s="153"/>
      <c r="N26" s="153">
        <f t="shared" si="0"/>
        <v>0</v>
      </c>
      <c r="O26" s="153">
        <v>0</v>
      </c>
      <c r="P26" s="153"/>
      <c r="Q26" s="153">
        <v>0</v>
      </c>
      <c r="R26" s="153"/>
      <c r="S26" s="157">
        <v>0</v>
      </c>
      <c r="U26" s="155">
        <v>46016597</v>
      </c>
      <c r="V26" s="29"/>
      <c r="X26" s="29"/>
    </row>
    <row r="27" spans="1:24" ht="30" customHeight="1">
      <c r="A27" s="150" t="s">
        <v>194</v>
      </c>
      <c r="C27" s="151"/>
      <c r="D27" s="151"/>
      <c r="E27" s="153">
        <v>0</v>
      </c>
      <c r="F27" s="153"/>
      <c r="G27" s="153">
        <v>0</v>
      </c>
      <c r="H27" s="153"/>
      <c r="I27" s="153">
        <f t="shared" ref="I27:I32" si="1">E27*G27</f>
        <v>0</v>
      </c>
      <c r="J27" s="153"/>
      <c r="K27" s="153">
        <v>0</v>
      </c>
      <c r="L27" s="153">
        <v>0</v>
      </c>
      <c r="M27" s="153"/>
      <c r="N27" s="153">
        <f t="shared" si="0"/>
        <v>0</v>
      </c>
      <c r="O27" s="153">
        <v>0</v>
      </c>
      <c r="P27" s="153"/>
      <c r="Q27" s="153">
        <v>0</v>
      </c>
      <c r="R27" s="153"/>
      <c r="S27" s="157">
        <v>0</v>
      </c>
      <c r="U27" s="155">
        <v>6251993</v>
      </c>
      <c r="V27" s="29"/>
      <c r="X27" s="29"/>
    </row>
    <row r="28" spans="1:24" ht="30" customHeight="1">
      <c r="A28" s="150" t="s">
        <v>195</v>
      </c>
      <c r="C28" s="151"/>
      <c r="D28" s="151"/>
      <c r="E28" s="153">
        <v>0</v>
      </c>
      <c r="F28" s="153"/>
      <c r="G28" s="153">
        <v>0</v>
      </c>
      <c r="H28" s="153"/>
      <c r="I28" s="153">
        <f t="shared" si="1"/>
        <v>0</v>
      </c>
      <c r="J28" s="153"/>
      <c r="K28" s="153">
        <v>0</v>
      </c>
      <c r="L28" s="153">
        <v>0</v>
      </c>
      <c r="M28" s="153"/>
      <c r="N28" s="153">
        <f t="shared" si="0"/>
        <v>0</v>
      </c>
      <c r="O28" s="153">
        <v>0</v>
      </c>
      <c r="P28" s="153"/>
      <c r="Q28" s="153">
        <v>0</v>
      </c>
      <c r="R28" s="153"/>
      <c r="S28" s="157">
        <v>0</v>
      </c>
      <c r="U28" s="155">
        <v>-25799277</v>
      </c>
      <c r="V28" s="29"/>
    </row>
    <row r="29" spans="1:24" ht="30" customHeight="1">
      <c r="A29" s="150" t="s">
        <v>152</v>
      </c>
      <c r="C29" s="151"/>
      <c r="D29" s="151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7"/>
      <c r="U29" s="155">
        <v>3417843</v>
      </c>
      <c r="V29" s="29"/>
    </row>
    <row r="30" spans="1:24" ht="30" customHeight="1">
      <c r="A30" s="150" t="s">
        <v>139</v>
      </c>
      <c r="C30" s="151"/>
      <c r="D30" s="151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7"/>
      <c r="U30" s="155">
        <v>-162233096</v>
      </c>
      <c r="V30" s="29"/>
    </row>
    <row r="31" spans="1:24" ht="30" customHeight="1">
      <c r="A31" s="150" t="s">
        <v>153</v>
      </c>
      <c r="C31" s="151"/>
      <c r="D31" s="151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7"/>
      <c r="U31" s="155">
        <v>-7828913</v>
      </c>
      <c r="V31" s="29"/>
    </row>
    <row r="32" spans="1:24" ht="30" customHeight="1">
      <c r="A32" s="150" t="s">
        <v>140</v>
      </c>
      <c r="C32" s="151"/>
      <c r="D32" s="151"/>
      <c r="E32" s="153">
        <v>0</v>
      </c>
      <c r="F32" s="153"/>
      <c r="G32" s="153">
        <v>0</v>
      </c>
      <c r="H32" s="153"/>
      <c r="I32" s="153">
        <f t="shared" si="1"/>
        <v>0</v>
      </c>
      <c r="J32" s="153"/>
      <c r="K32" s="153">
        <v>0</v>
      </c>
      <c r="L32" s="153">
        <v>0</v>
      </c>
      <c r="M32" s="153"/>
      <c r="N32" s="153">
        <f t="shared" si="0"/>
        <v>0</v>
      </c>
      <c r="O32" s="153"/>
      <c r="P32" s="153"/>
      <c r="Q32" s="153">
        <v>0</v>
      </c>
      <c r="R32" s="153"/>
      <c r="S32" s="157">
        <v>0</v>
      </c>
      <c r="U32" s="155">
        <v>-491535701</v>
      </c>
      <c r="V32" s="29"/>
    </row>
    <row r="33" spans="1:23" ht="30" customHeight="1">
      <c r="A33" s="150" t="s">
        <v>196</v>
      </c>
      <c r="C33" s="151"/>
      <c r="D33" s="151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8"/>
      <c r="U33" s="155">
        <v>-1430944</v>
      </c>
      <c r="V33" s="29"/>
    </row>
    <row r="34" spans="1:23" ht="30" customHeight="1">
      <c r="A34" s="150" t="s">
        <v>197</v>
      </c>
      <c r="C34" s="151"/>
      <c r="D34" s="151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8"/>
      <c r="U34" s="155">
        <v>-3552377</v>
      </c>
      <c r="V34" s="29"/>
    </row>
    <row r="35" spans="1:23" ht="30" customHeight="1">
      <c r="A35" s="150" t="s">
        <v>57</v>
      </c>
      <c r="C35" s="151"/>
      <c r="D35" s="151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8"/>
      <c r="U35" s="155">
        <v>-104802664</v>
      </c>
      <c r="V35" s="29"/>
    </row>
    <row r="36" spans="1:23" ht="30" customHeight="1">
      <c r="A36" s="150" t="s">
        <v>201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U36" s="155">
        <v>500720122</v>
      </c>
      <c r="V36" s="29"/>
    </row>
    <row r="37" spans="1:23" ht="30" customHeight="1">
      <c r="A37" s="150" t="s">
        <v>202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U37" s="155">
        <v>-485571045</v>
      </c>
      <c r="V37" s="29"/>
      <c r="W37" s="29"/>
    </row>
    <row r="38" spans="1:23" ht="30" customHeight="1">
      <c r="A38" s="150" t="s">
        <v>210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U38" s="155">
        <v>808462283</v>
      </c>
      <c r="V38" s="29"/>
      <c r="W38" s="136"/>
    </row>
    <row r="39" spans="1:23" s="161" customFormat="1" ht="30" customHeight="1" thickBot="1">
      <c r="A39" s="15" t="s">
        <v>43</v>
      </c>
      <c r="B39" s="15"/>
      <c r="C39" s="22"/>
      <c r="D39" s="22"/>
      <c r="E39" s="22">
        <f>SUM(E7:E38)</f>
        <v>0</v>
      </c>
      <c r="F39" s="22"/>
      <c r="G39" s="22">
        <f>SUM(G29:G37)</f>
        <v>0</v>
      </c>
      <c r="H39" s="22"/>
      <c r="I39" s="22">
        <f>SUM(I7:I38)</f>
        <v>0</v>
      </c>
      <c r="J39" s="22"/>
      <c r="K39" s="22">
        <f>SUM(K7:K38)</f>
        <v>0</v>
      </c>
      <c r="L39" s="22"/>
      <c r="M39" s="15"/>
      <c r="N39" s="22">
        <f>SUM(N7:N38)</f>
        <v>0</v>
      </c>
      <c r="O39" s="159">
        <f>SUM(O29:O38)</f>
        <v>0</v>
      </c>
      <c r="P39" s="15"/>
      <c r="Q39" s="22">
        <f>SUM(Q7:Q38)</f>
        <v>0</v>
      </c>
      <c r="R39" s="15"/>
      <c r="S39" s="27">
        <f>SUM(S7:S38)</f>
        <v>0</v>
      </c>
      <c r="T39" s="15"/>
      <c r="U39" s="160">
        <f>SUM(U7:U38)</f>
        <v>3076082161</v>
      </c>
    </row>
    <row r="40" spans="1:23" ht="30" customHeight="1" thickTop="1">
      <c r="V40" s="162"/>
    </row>
    <row r="41" spans="1:23" ht="30" customHeight="1">
      <c r="S41" s="8"/>
    </row>
    <row r="42" spans="1:23" ht="30" customHeight="1">
      <c r="Q42" s="153"/>
      <c r="S42" s="8"/>
    </row>
  </sheetData>
  <autoFilter ref="A1:A40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  <ignoredErrors>
    <ignoredError sqref="G39 O3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M43"/>
  <sheetViews>
    <sheetView rightToLeft="1" view="pageBreakPreview" zoomScaleNormal="100" zoomScaleSheetLayoutView="100" workbookViewId="0">
      <selection activeCell="I40" sqref="I40:I42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26" customWidth="1"/>
    <col min="5" max="5" width="23.140625" style="165" customWidth="1"/>
    <col min="6" max="6" width="17.5703125" style="4" customWidth="1"/>
    <col min="7" max="7" width="21.42578125" style="4" customWidth="1"/>
    <col min="8" max="8" width="22.85546875" style="26" customWidth="1"/>
    <col min="9" max="9" width="20.85546875" style="26" customWidth="1"/>
    <col min="10" max="10" width="9.140625" style="13"/>
    <col min="11" max="12" width="15.85546875" style="13" bestFit="1" customWidth="1"/>
    <col min="13" max="16384" width="9.140625" style="13"/>
  </cols>
  <sheetData>
    <row r="1" spans="1:11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</row>
    <row r="2" spans="1:11" ht="30" customHeight="1">
      <c r="A2" s="199" t="s">
        <v>69</v>
      </c>
      <c r="B2" s="199"/>
      <c r="C2" s="199"/>
      <c r="D2" s="199"/>
      <c r="E2" s="199"/>
      <c r="F2" s="199"/>
      <c r="G2" s="199"/>
      <c r="H2" s="199"/>
      <c r="I2" s="199"/>
    </row>
    <row r="3" spans="1:11" ht="30" customHeight="1">
      <c r="A3" s="199" t="s">
        <v>245</v>
      </c>
      <c r="B3" s="199"/>
      <c r="C3" s="199"/>
      <c r="D3" s="199"/>
      <c r="E3" s="199"/>
      <c r="F3" s="199"/>
      <c r="G3" s="199"/>
      <c r="H3" s="199"/>
      <c r="I3" s="199"/>
    </row>
    <row r="4" spans="1:11" s="163" customFormat="1" ht="30" customHeight="1">
      <c r="A4" s="200" t="s">
        <v>126</v>
      </c>
      <c r="B4" s="200"/>
      <c r="C4" s="200"/>
      <c r="D4" s="200"/>
      <c r="E4" s="200"/>
      <c r="F4" s="200"/>
      <c r="G4" s="200"/>
      <c r="H4" s="200"/>
      <c r="I4" s="200"/>
    </row>
    <row r="5" spans="1:11" s="163" customFormat="1" ht="30" customHeight="1">
      <c r="A5" s="217" t="s">
        <v>71</v>
      </c>
      <c r="B5" s="217" t="s">
        <v>77</v>
      </c>
      <c r="C5" s="217"/>
      <c r="D5" s="217"/>
      <c r="E5" s="217"/>
      <c r="F5" s="217" t="s">
        <v>78</v>
      </c>
      <c r="G5" s="217"/>
      <c r="H5" s="217"/>
      <c r="I5" s="217"/>
    </row>
    <row r="6" spans="1:11" s="163" customFormat="1" ht="40.5" customHeight="1">
      <c r="A6" s="217"/>
      <c r="B6" s="148" t="s">
        <v>9</v>
      </c>
      <c r="C6" s="148" t="s">
        <v>11</v>
      </c>
      <c r="D6" s="164" t="s">
        <v>117</v>
      </c>
      <c r="E6" s="164" t="s">
        <v>127</v>
      </c>
      <c r="F6" s="12" t="s">
        <v>9</v>
      </c>
      <c r="G6" s="12" t="s">
        <v>11</v>
      </c>
      <c r="H6" s="149" t="s">
        <v>117</v>
      </c>
      <c r="I6" s="149" t="s">
        <v>127</v>
      </c>
    </row>
    <row r="7" spans="1:11" s="163" customFormat="1" ht="30" customHeight="1">
      <c r="A7" s="20" t="s">
        <v>137</v>
      </c>
      <c r="B7" s="165">
        <v>4100000</v>
      </c>
      <c r="C7" s="165">
        <v>31610745390</v>
      </c>
      <c r="D7" s="165">
        <v>-28832091709</v>
      </c>
      <c r="E7" s="165">
        <f>C7+D7</f>
        <v>2778653681</v>
      </c>
      <c r="F7" s="165">
        <v>4100000</v>
      </c>
      <c r="G7" s="165">
        <v>31610745390</v>
      </c>
      <c r="H7" s="165">
        <v>-22255262322</v>
      </c>
      <c r="I7" s="26">
        <f>G7+H7</f>
        <v>9355483068</v>
      </c>
    </row>
    <row r="8" spans="1:11" s="163" customFormat="1" ht="30" customHeight="1">
      <c r="A8" s="21" t="s">
        <v>30</v>
      </c>
      <c r="B8" s="165">
        <v>58400000</v>
      </c>
      <c r="C8" s="165">
        <v>158663179184</v>
      </c>
      <c r="D8" s="165">
        <v>-161685197005</v>
      </c>
      <c r="E8" s="165">
        <f t="shared" ref="E8:E38" si="0">C8+D8</f>
        <v>-3022017821</v>
      </c>
      <c r="F8" s="165">
        <v>58400000</v>
      </c>
      <c r="G8" s="165">
        <v>158663179184</v>
      </c>
      <c r="H8" s="165">
        <v>-139433250156</v>
      </c>
      <c r="I8" s="26">
        <v>11296770068</v>
      </c>
    </row>
    <row r="9" spans="1:11" s="163" customFormat="1" ht="30" customHeight="1">
      <c r="A9" s="21" t="s">
        <v>134</v>
      </c>
      <c r="B9" s="165">
        <v>28119937</v>
      </c>
      <c r="C9" s="165">
        <v>62166925708</v>
      </c>
      <c r="D9" s="165">
        <v>-62822636100</v>
      </c>
      <c r="E9" s="165">
        <f t="shared" si="0"/>
        <v>-655710392</v>
      </c>
      <c r="F9" s="165">
        <v>28119937</v>
      </c>
      <c r="G9" s="165">
        <v>62166925708</v>
      </c>
      <c r="H9" s="165">
        <v>-78239393277</v>
      </c>
      <c r="I9" s="26">
        <f t="shared" ref="I9:I38" si="1">G9+H9</f>
        <v>-16072467569</v>
      </c>
    </row>
    <row r="10" spans="1:11" s="163" customFormat="1" ht="30" customHeight="1">
      <c r="A10" s="21" t="s">
        <v>38</v>
      </c>
      <c r="B10" s="165">
        <v>0</v>
      </c>
      <c r="C10" s="165">
        <v>0</v>
      </c>
      <c r="D10" s="165">
        <v>0</v>
      </c>
      <c r="E10" s="165">
        <f t="shared" si="0"/>
        <v>0</v>
      </c>
      <c r="F10" s="165">
        <v>102375948</v>
      </c>
      <c r="G10" s="165">
        <v>343559056060</v>
      </c>
      <c r="H10" s="165">
        <v>-375470572906</v>
      </c>
      <c r="I10" s="26">
        <f t="shared" si="1"/>
        <v>-31911516846</v>
      </c>
    </row>
    <row r="11" spans="1:11" s="163" customFormat="1" ht="30" customHeight="1">
      <c r="A11" s="21" t="s">
        <v>154</v>
      </c>
      <c r="B11" s="165">
        <v>8300000</v>
      </c>
      <c r="C11" s="165">
        <v>102700937270</v>
      </c>
      <c r="D11" s="165">
        <v>-97493222022</v>
      </c>
      <c r="E11" s="165">
        <f t="shared" si="0"/>
        <v>5207715248</v>
      </c>
      <c r="F11" s="165">
        <v>8300000</v>
      </c>
      <c r="G11" s="165">
        <v>102700937270</v>
      </c>
      <c r="H11" s="165">
        <v>-108547958534</v>
      </c>
      <c r="I11" s="26">
        <f t="shared" si="1"/>
        <v>-5847021264</v>
      </c>
    </row>
    <row r="12" spans="1:11" s="163" customFormat="1" ht="30" customHeight="1">
      <c r="A12" s="21" t="s">
        <v>34</v>
      </c>
      <c r="B12" s="165">
        <v>14620194</v>
      </c>
      <c r="C12" s="165">
        <v>30223533245</v>
      </c>
      <c r="D12" s="165">
        <v>-29293259830</v>
      </c>
      <c r="E12" s="165">
        <f t="shared" si="0"/>
        <v>930273415</v>
      </c>
      <c r="F12" s="165">
        <v>14620194</v>
      </c>
      <c r="G12" s="165">
        <v>30223533245</v>
      </c>
      <c r="H12" s="165">
        <v>-32913153901</v>
      </c>
      <c r="I12" s="26">
        <f t="shared" si="1"/>
        <v>-2689620656</v>
      </c>
      <c r="K12" s="143"/>
    </row>
    <row r="13" spans="1:11" s="163" customFormat="1" ht="30" customHeight="1">
      <c r="A13" s="21" t="s">
        <v>36</v>
      </c>
      <c r="B13" s="165">
        <v>58400000</v>
      </c>
      <c r="C13" s="165">
        <v>824608122640</v>
      </c>
      <c r="D13" s="165">
        <v>-754200612520</v>
      </c>
      <c r="E13" s="165">
        <f t="shared" si="0"/>
        <v>70407510120</v>
      </c>
      <c r="F13" s="165">
        <v>58400000</v>
      </c>
      <c r="G13" s="165">
        <v>824608122640</v>
      </c>
      <c r="H13" s="165">
        <v>-409691663004</v>
      </c>
      <c r="I13" s="26">
        <f t="shared" si="1"/>
        <v>414916459636</v>
      </c>
      <c r="K13" s="143"/>
    </row>
    <row r="14" spans="1:11" s="163" customFormat="1" ht="30" customHeight="1">
      <c r="A14" s="21" t="s">
        <v>216</v>
      </c>
      <c r="B14" s="165">
        <v>17267697</v>
      </c>
      <c r="C14" s="165">
        <v>101091884442</v>
      </c>
      <c r="D14" s="165">
        <v>-90665712971</v>
      </c>
      <c r="E14" s="165">
        <f t="shared" si="0"/>
        <v>10426171471</v>
      </c>
      <c r="F14" s="165">
        <v>17267697</v>
      </c>
      <c r="G14" s="165">
        <v>101091884442</v>
      </c>
      <c r="H14" s="165">
        <v>-96701161082</v>
      </c>
      <c r="I14" s="26">
        <f t="shared" si="1"/>
        <v>4390723360</v>
      </c>
      <c r="K14" s="143"/>
    </row>
    <row r="15" spans="1:11" s="163" customFormat="1" ht="30" customHeight="1">
      <c r="A15" s="21" t="s">
        <v>138</v>
      </c>
      <c r="B15" s="165">
        <v>76934831</v>
      </c>
      <c r="C15" s="165">
        <v>138099285685</v>
      </c>
      <c r="D15" s="165">
        <v>-118768703391</v>
      </c>
      <c r="E15" s="165">
        <f t="shared" si="0"/>
        <v>19330582294</v>
      </c>
      <c r="F15" s="165">
        <v>76934831</v>
      </c>
      <c r="G15" s="165">
        <v>138099285685</v>
      </c>
      <c r="H15" s="165">
        <v>-143378156960</v>
      </c>
      <c r="I15" s="26">
        <f t="shared" si="1"/>
        <v>-5278871275</v>
      </c>
      <c r="K15" s="166"/>
    </row>
    <row r="16" spans="1:11" s="163" customFormat="1" ht="30" customHeight="1">
      <c r="A16" s="21" t="s">
        <v>246</v>
      </c>
      <c r="B16" s="165">
        <v>4274157</v>
      </c>
      <c r="C16" s="165">
        <v>3431064273</v>
      </c>
      <c r="D16" s="165">
        <v>-3688597491</v>
      </c>
      <c r="E16" s="165">
        <f t="shared" si="0"/>
        <v>-257533218</v>
      </c>
      <c r="F16" s="165">
        <v>4274157</v>
      </c>
      <c r="G16" s="165">
        <v>3431064273</v>
      </c>
      <c r="H16" s="165">
        <v>-3688597491</v>
      </c>
      <c r="I16" s="26">
        <f t="shared" si="1"/>
        <v>-257533218</v>
      </c>
      <c r="K16" s="166"/>
    </row>
    <row r="17" spans="1:13" s="163" customFormat="1" ht="30" customHeight="1">
      <c r="A17" s="21" t="s">
        <v>135</v>
      </c>
      <c r="B17" s="165">
        <v>61672431</v>
      </c>
      <c r="C17" s="165">
        <v>100517002140</v>
      </c>
      <c r="D17" s="165">
        <v>-110516380028</v>
      </c>
      <c r="E17" s="165">
        <f t="shared" si="0"/>
        <v>-9999377888</v>
      </c>
      <c r="F17" s="165">
        <v>61672431</v>
      </c>
      <c r="G17" s="165">
        <v>100517002140</v>
      </c>
      <c r="H17" s="165">
        <v>-107670860069</v>
      </c>
      <c r="I17" s="26">
        <f t="shared" si="1"/>
        <v>-7153857929</v>
      </c>
    </row>
    <row r="18" spans="1:13" s="163" customFormat="1" ht="30" customHeight="1">
      <c r="A18" s="21" t="s">
        <v>31</v>
      </c>
      <c r="B18" s="165">
        <v>394611000</v>
      </c>
      <c r="C18" s="165">
        <v>715381320284</v>
      </c>
      <c r="D18" s="165">
        <v>-817578651753</v>
      </c>
      <c r="E18" s="165">
        <f t="shared" si="0"/>
        <v>-102197331469</v>
      </c>
      <c r="F18" s="165">
        <v>394611000</v>
      </c>
      <c r="G18" s="165">
        <v>715381320284</v>
      </c>
      <c r="H18" s="165">
        <v>-1034667045285</v>
      </c>
      <c r="I18" s="26">
        <f t="shared" si="1"/>
        <v>-319285725001</v>
      </c>
    </row>
    <row r="19" spans="1:13" s="163" customFormat="1" ht="30" customHeight="1">
      <c r="A19" s="21" t="s">
        <v>163</v>
      </c>
      <c r="B19" s="165">
        <v>158266170</v>
      </c>
      <c r="C19" s="165">
        <v>219859881508</v>
      </c>
      <c r="D19" s="165">
        <v>-251268436009</v>
      </c>
      <c r="E19" s="165">
        <f t="shared" si="0"/>
        <v>-31408554501</v>
      </c>
      <c r="F19" s="165">
        <v>158266170</v>
      </c>
      <c r="G19" s="165">
        <v>219859881508</v>
      </c>
      <c r="H19" s="165">
        <v>-227641891819</v>
      </c>
      <c r="I19" s="26">
        <f t="shared" si="1"/>
        <v>-7782010311</v>
      </c>
    </row>
    <row r="20" spans="1:13" s="163" customFormat="1" ht="30" customHeight="1">
      <c r="A20" s="21" t="s">
        <v>217</v>
      </c>
      <c r="B20" s="165">
        <v>13115430</v>
      </c>
      <c r="C20" s="165">
        <v>32379601445</v>
      </c>
      <c r="D20" s="165">
        <v>-32379601444</v>
      </c>
      <c r="E20" s="165">
        <f t="shared" si="0"/>
        <v>1</v>
      </c>
      <c r="F20" s="165">
        <v>13115430</v>
      </c>
      <c r="G20" s="165">
        <v>32379601445</v>
      </c>
      <c r="H20" s="165">
        <v>-50869303368</v>
      </c>
      <c r="I20" s="26">
        <f t="shared" si="1"/>
        <v>-18489701923</v>
      </c>
    </row>
    <row r="21" spans="1:13" s="163" customFormat="1" ht="30" customHeight="1">
      <c r="A21" s="21" t="s">
        <v>218</v>
      </c>
      <c r="B21" s="165">
        <v>1714</v>
      </c>
      <c r="C21" s="165">
        <v>9558220</v>
      </c>
      <c r="D21" s="165">
        <v>-9128779</v>
      </c>
      <c r="E21" s="165">
        <f t="shared" si="0"/>
        <v>429441</v>
      </c>
      <c r="F21" s="165">
        <v>1714</v>
      </c>
      <c r="G21" s="165">
        <v>9558220</v>
      </c>
      <c r="H21" s="165">
        <v>-8268356</v>
      </c>
      <c r="I21" s="26">
        <f t="shared" si="1"/>
        <v>1289864</v>
      </c>
    </row>
    <row r="22" spans="1:13" s="163" customFormat="1" ht="30" customHeight="1">
      <c r="A22" s="21" t="s">
        <v>242</v>
      </c>
      <c r="B22" s="165">
        <v>6448044</v>
      </c>
      <c r="C22" s="165">
        <v>4664288252</v>
      </c>
      <c r="D22" s="165">
        <v>-5764778758</v>
      </c>
      <c r="E22" s="165">
        <f>C22+D22</f>
        <v>-1100490506</v>
      </c>
      <c r="F22" s="165">
        <v>6448044</v>
      </c>
      <c r="G22" s="165">
        <v>4664288252</v>
      </c>
      <c r="H22" s="165">
        <v>-4803792780</v>
      </c>
      <c r="I22" s="26">
        <f>G22+H22</f>
        <v>-139504528</v>
      </c>
    </row>
    <row r="23" spans="1:13" s="163" customFormat="1" ht="30" customHeight="1">
      <c r="A23" s="21" t="s">
        <v>32</v>
      </c>
      <c r="B23" s="165">
        <v>859076</v>
      </c>
      <c r="C23" s="165">
        <v>1251971787</v>
      </c>
      <c r="D23" s="165">
        <v>-1251971787</v>
      </c>
      <c r="E23" s="165">
        <f t="shared" si="0"/>
        <v>0</v>
      </c>
      <c r="F23" s="165">
        <v>859076</v>
      </c>
      <c r="G23" s="165">
        <v>1251971787</v>
      </c>
      <c r="H23" s="165">
        <v>-1275555665</v>
      </c>
      <c r="I23" s="26">
        <f t="shared" si="1"/>
        <v>-23583878</v>
      </c>
    </row>
    <row r="24" spans="1:13" s="163" customFormat="1" ht="30" customHeight="1">
      <c r="A24" s="21" t="s">
        <v>33</v>
      </c>
      <c r="B24" s="165">
        <v>71012562</v>
      </c>
      <c r="C24" s="165">
        <v>291930839373</v>
      </c>
      <c r="D24" s="165">
        <v>-284028342719</v>
      </c>
      <c r="E24" s="165">
        <f t="shared" si="0"/>
        <v>7902496654</v>
      </c>
      <c r="F24" s="165">
        <v>71012562</v>
      </c>
      <c r="G24" s="165">
        <v>291930839373</v>
      </c>
      <c r="H24" s="165">
        <v>-252041734731</v>
      </c>
      <c r="I24" s="26">
        <f t="shared" si="1"/>
        <v>39889104642</v>
      </c>
    </row>
    <row r="25" spans="1:13" s="163" customFormat="1" ht="30" customHeight="1">
      <c r="A25" s="21" t="s">
        <v>148</v>
      </c>
      <c r="B25" s="165">
        <v>0</v>
      </c>
      <c r="C25" s="165">
        <v>0</v>
      </c>
      <c r="D25" s="165">
        <v>0</v>
      </c>
      <c r="E25" s="165">
        <f t="shared" si="0"/>
        <v>0</v>
      </c>
      <c r="F25" s="165">
        <v>9074762</v>
      </c>
      <c r="G25" s="165">
        <v>12532171660</v>
      </c>
      <c r="H25" s="165">
        <v>-11881662369</v>
      </c>
      <c r="I25" s="26">
        <f t="shared" si="1"/>
        <v>650509291</v>
      </c>
    </row>
    <row r="26" spans="1:13" s="163" customFormat="1" ht="30" customHeight="1">
      <c r="A26" s="21" t="s">
        <v>161</v>
      </c>
      <c r="B26" s="165">
        <v>19406</v>
      </c>
      <c r="C26" s="165">
        <v>192559916</v>
      </c>
      <c r="D26" s="165">
        <v>-181596517</v>
      </c>
      <c r="E26" s="165">
        <f t="shared" si="0"/>
        <v>10963399</v>
      </c>
      <c r="F26" s="165">
        <v>19406</v>
      </c>
      <c r="G26" s="165">
        <v>192559916</v>
      </c>
      <c r="H26" s="165">
        <v>-156147744</v>
      </c>
      <c r="I26" s="26">
        <f t="shared" si="1"/>
        <v>36412172</v>
      </c>
      <c r="M26" s="165"/>
    </row>
    <row r="27" spans="1:13" s="163" customFormat="1" ht="30" customHeight="1">
      <c r="A27" s="21" t="s">
        <v>220</v>
      </c>
      <c r="B27" s="165">
        <v>6514</v>
      </c>
      <c r="C27" s="165">
        <v>58172821</v>
      </c>
      <c r="D27" s="165">
        <v>-57700974</v>
      </c>
      <c r="E27" s="165">
        <f>C27+D27</f>
        <v>471847</v>
      </c>
      <c r="F27" s="165">
        <v>6514</v>
      </c>
      <c r="G27" s="165">
        <v>58172821</v>
      </c>
      <c r="H27" s="165">
        <v>-45891130</v>
      </c>
      <c r="I27" s="26">
        <f t="shared" si="1"/>
        <v>12281691</v>
      </c>
      <c r="M27" s="165"/>
    </row>
    <row r="28" spans="1:13" s="163" customFormat="1" ht="30" customHeight="1">
      <c r="A28" s="21" t="s">
        <v>149</v>
      </c>
      <c r="B28" s="165">
        <v>3301550</v>
      </c>
      <c r="C28" s="165">
        <v>34300023823</v>
      </c>
      <c r="D28" s="165">
        <v>-34701337378</v>
      </c>
      <c r="E28" s="165">
        <f t="shared" si="0"/>
        <v>-401313555</v>
      </c>
      <c r="F28" s="165">
        <v>3301550</v>
      </c>
      <c r="G28" s="165">
        <v>34300023823</v>
      </c>
      <c r="H28" s="165">
        <v>-52530447658</v>
      </c>
      <c r="I28" s="26">
        <f t="shared" si="1"/>
        <v>-18230423835</v>
      </c>
    </row>
    <row r="29" spans="1:13" s="163" customFormat="1" ht="23.25" customHeight="1">
      <c r="A29" s="21" t="s">
        <v>42</v>
      </c>
      <c r="B29" s="165">
        <v>1986264</v>
      </c>
      <c r="C29" s="165">
        <v>28893543228</v>
      </c>
      <c r="D29" s="165">
        <v>-27471928404</v>
      </c>
      <c r="E29" s="165">
        <f t="shared" si="0"/>
        <v>1421614824</v>
      </c>
      <c r="F29" s="165">
        <v>1986264</v>
      </c>
      <c r="G29" s="165">
        <v>28893543228</v>
      </c>
      <c r="H29" s="165">
        <v>-18661556983</v>
      </c>
      <c r="I29" s="26">
        <f t="shared" si="1"/>
        <v>10231986245</v>
      </c>
    </row>
    <row r="30" spans="1:13" s="163" customFormat="1" ht="30" customHeight="1">
      <c r="A30" s="21" t="s">
        <v>156</v>
      </c>
      <c r="B30" s="165">
        <v>4900000</v>
      </c>
      <c r="C30" s="165">
        <v>19540872337</v>
      </c>
      <c r="D30" s="165">
        <v>-19344442567</v>
      </c>
      <c r="E30" s="165">
        <f t="shared" si="0"/>
        <v>196429770</v>
      </c>
      <c r="F30" s="165">
        <v>4900000</v>
      </c>
      <c r="G30" s="165">
        <v>19540872337</v>
      </c>
      <c r="H30" s="165">
        <v>-22142066238</v>
      </c>
      <c r="I30" s="26">
        <v>-3578237518</v>
      </c>
    </row>
    <row r="31" spans="1:13" s="163" customFormat="1" ht="30" customHeight="1">
      <c r="A31" s="21" t="s">
        <v>157</v>
      </c>
      <c r="B31" s="165">
        <v>1000000</v>
      </c>
      <c r="C31" s="165">
        <v>2004385400</v>
      </c>
      <c r="D31" s="165">
        <v>-2003145062</v>
      </c>
      <c r="E31" s="165">
        <f t="shared" si="0"/>
        <v>1240338</v>
      </c>
      <c r="F31" s="165">
        <v>1000000</v>
      </c>
      <c r="G31" s="165">
        <v>2004385400</v>
      </c>
      <c r="H31" s="165">
        <v>-2713425535</v>
      </c>
      <c r="I31" s="26">
        <v>-809259405</v>
      </c>
    </row>
    <row r="32" spans="1:13" s="163" customFormat="1" ht="30" customHeight="1">
      <c r="A32" s="21" t="s">
        <v>15</v>
      </c>
      <c r="B32" s="165">
        <v>35000000</v>
      </c>
      <c r="C32" s="165">
        <v>35771333500</v>
      </c>
      <c r="D32" s="165">
        <v>-19470757957</v>
      </c>
      <c r="E32" s="165">
        <f t="shared" si="0"/>
        <v>16300575543</v>
      </c>
      <c r="F32" s="165">
        <v>35000000</v>
      </c>
      <c r="G32" s="165">
        <v>35771333500</v>
      </c>
      <c r="H32" s="165">
        <v>-54344713499</v>
      </c>
      <c r="I32" s="26">
        <f t="shared" si="1"/>
        <v>-18573379999</v>
      </c>
      <c r="K32" s="166"/>
    </row>
    <row r="33" spans="1:12" s="163" customFormat="1" ht="30" customHeight="1">
      <c r="A33" s="21" t="s">
        <v>20</v>
      </c>
      <c r="B33" s="165">
        <v>342500</v>
      </c>
      <c r="C33" s="165">
        <v>634504570</v>
      </c>
      <c r="D33" s="165">
        <v>-641522524</v>
      </c>
      <c r="E33" s="165">
        <f t="shared" si="0"/>
        <v>-7017954</v>
      </c>
      <c r="F33" s="165">
        <v>342500</v>
      </c>
      <c r="G33" s="165">
        <v>634504570</v>
      </c>
      <c r="H33" s="165">
        <v>-718034873</v>
      </c>
      <c r="I33" s="26">
        <f t="shared" si="1"/>
        <v>-83530303</v>
      </c>
      <c r="L33" s="166"/>
    </row>
    <row r="34" spans="1:12" s="163" customFormat="1" ht="30" customHeight="1">
      <c r="A34" s="21" t="s">
        <v>211</v>
      </c>
      <c r="B34" s="165">
        <v>837498</v>
      </c>
      <c r="C34" s="165">
        <v>3423819458</v>
      </c>
      <c r="D34" s="165">
        <v>-3278681092</v>
      </c>
      <c r="E34" s="165">
        <f t="shared" si="0"/>
        <v>145138366</v>
      </c>
      <c r="F34" s="165">
        <v>837498</v>
      </c>
      <c r="G34" s="165">
        <v>3423819458</v>
      </c>
      <c r="H34" s="165">
        <v>-3712368271</v>
      </c>
      <c r="I34" s="26">
        <f t="shared" si="1"/>
        <v>-288548813</v>
      </c>
      <c r="L34" s="166"/>
    </row>
    <row r="35" spans="1:12" s="163" customFormat="1" ht="30" customHeight="1">
      <c r="A35" s="21" t="s">
        <v>23</v>
      </c>
      <c r="B35" s="165">
        <v>25000</v>
      </c>
      <c r="C35" s="165">
        <v>1000952362</v>
      </c>
      <c r="D35" s="165">
        <v>-930873293</v>
      </c>
      <c r="E35" s="165">
        <f t="shared" si="0"/>
        <v>70079069</v>
      </c>
      <c r="F35" s="165">
        <v>25000</v>
      </c>
      <c r="G35" s="165">
        <v>1000952362</v>
      </c>
      <c r="H35" s="165">
        <v>-754235435</v>
      </c>
      <c r="I35" s="26">
        <f t="shared" si="1"/>
        <v>246716927</v>
      </c>
      <c r="L35" s="166"/>
    </row>
    <row r="36" spans="1:12" s="163" customFormat="1" ht="30" customHeight="1">
      <c r="A36" s="21" t="s">
        <v>200</v>
      </c>
      <c r="B36" s="165">
        <v>2457000</v>
      </c>
      <c r="C36" s="165">
        <v>17278158373</v>
      </c>
      <c r="D36" s="165">
        <v>-17278158372</v>
      </c>
      <c r="E36" s="165">
        <f t="shared" si="0"/>
        <v>1</v>
      </c>
      <c r="F36" s="165">
        <v>2457000</v>
      </c>
      <c r="G36" s="165">
        <v>17278158373</v>
      </c>
      <c r="H36" s="165">
        <v>-21801942318</v>
      </c>
      <c r="I36" s="26">
        <f t="shared" si="1"/>
        <v>-4523783945</v>
      </c>
      <c r="K36" s="166"/>
    </row>
    <row r="37" spans="1:12" s="163" customFormat="1" ht="30" customHeight="1">
      <c r="A37" s="167" t="s">
        <v>203</v>
      </c>
      <c r="B37" s="165">
        <v>6361</v>
      </c>
      <c r="C37" s="165">
        <v>162006896095</v>
      </c>
      <c r="D37" s="165">
        <v>-143800366009</v>
      </c>
      <c r="E37" s="165">
        <f>C37+D37</f>
        <v>18206530086</v>
      </c>
      <c r="F37" s="165">
        <v>6361</v>
      </c>
      <c r="G37" s="165">
        <v>162006896095</v>
      </c>
      <c r="H37" s="165">
        <v>-150414808087</v>
      </c>
      <c r="I37" s="26">
        <f t="shared" si="1"/>
        <v>11592088008</v>
      </c>
      <c r="K37" s="166"/>
    </row>
    <row r="38" spans="1:12" s="163" customFormat="1" ht="30" customHeight="1">
      <c r="A38" s="167" t="s">
        <v>204</v>
      </c>
      <c r="B38" s="165">
        <v>39488</v>
      </c>
      <c r="C38" s="165">
        <v>207684253692</v>
      </c>
      <c r="D38" s="165">
        <v>-178777677418</v>
      </c>
      <c r="E38" s="165">
        <f t="shared" si="0"/>
        <v>28906576274</v>
      </c>
      <c r="F38" s="165">
        <v>39488</v>
      </c>
      <c r="G38" s="165">
        <v>207684253692</v>
      </c>
      <c r="H38" s="165">
        <v>-66457383128</v>
      </c>
      <c r="I38" s="26">
        <f t="shared" si="1"/>
        <v>141226870564</v>
      </c>
      <c r="K38" s="166"/>
      <c r="L38" s="166"/>
    </row>
    <row r="39" spans="1:12" s="169" customFormat="1" ht="30" customHeight="1" thickBot="1">
      <c r="A39" s="15" t="s">
        <v>43</v>
      </c>
      <c r="B39" s="168">
        <f t="shared" ref="B39:I39" si="2">SUM(B7:B38)</f>
        <v>1026324824</v>
      </c>
      <c r="C39" s="168">
        <f t="shared" si="2"/>
        <v>3331379616421</v>
      </c>
      <c r="D39" s="175">
        <f t="shared" si="2"/>
        <v>-3298185511883</v>
      </c>
      <c r="E39" s="175">
        <f t="shared" si="2"/>
        <v>33194104538</v>
      </c>
      <c r="F39" s="22">
        <f t="shared" si="2"/>
        <v>1137775534</v>
      </c>
      <c r="G39" s="22">
        <f t="shared" si="2"/>
        <v>3687470844141</v>
      </c>
      <c r="H39" s="27">
        <f t="shared" si="2"/>
        <v>-3495632304974</v>
      </c>
      <c r="I39" s="22">
        <f t="shared" si="2"/>
        <v>182828117320</v>
      </c>
    </row>
    <row r="40" spans="1:12" ht="30" customHeight="1" thickTop="1">
      <c r="A40" s="170"/>
      <c r="B40" s="26"/>
    </row>
    <row r="41" spans="1:12" ht="30" customHeight="1">
      <c r="B41" s="142"/>
      <c r="C41" s="24"/>
      <c r="F41" s="8"/>
    </row>
    <row r="42" spans="1:12" ht="30" customHeight="1">
      <c r="B42" s="8"/>
      <c r="C42" s="8"/>
      <c r="E42" s="171"/>
      <c r="F42" s="8"/>
    </row>
    <row r="43" spans="1:12" ht="30" customHeight="1">
      <c r="C43" s="8"/>
    </row>
  </sheetData>
  <autoFilter ref="A1:A42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46"/>
  <sheetViews>
    <sheetView rightToLeft="1" view="pageBreakPreview" zoomScale="110" zoomScaleNormal="100" zoomScaleSheetLayoutView="110" workbookViewId="0">
      <selection activeCell="G45" sqref="G45"/>
    </sheetView>
  </sheetViews>
  <sheetFormatPr defaultRowHeight="30" customHeight="1"/>
  <cols>
    <col min="1" max="1" width="4.42578125" style="4" customWidth="1"/>
    <col min="2" max="2" width="2.5703125" style="4" customWidth="1"/>
    <col min="3" max="3" width="21.42578125" style="4" customWidth="1"/>
    <col min="4" max="4" width="1.28515625" style="4" customWidth="1"/>
    <col min="5" max="5" width="17.5703125" style="4" customWidth="1"/>
    <col min="6" max="6" width="1.28515625" style="4" customWidth="1"/>
    <col min="7" max="7" width="22.5703125" style="4" customWidth="1"/>
    <col min="8" max="8" width="1.28515625" style="4" customWidth="1"/>
    <col min="9" max="9" width="20.5703125" style="4" customWidth="1"/>
    <col min="10" max="10" width="1.28515625" style="4" customWidth="1"/>
    <col min="11" max="11" width="14.28515625" style="4" customWidth="1"/>
    <col min="12" max="12" width="1.28515625" style="4" customWidth="1"/>
    <col min="13" max="13" width="18.42578125" style="4" customWidth="1"/>
    <col min="14" max="14" width="1.28515625" style="4" customWidth="1"/>
    <col min="15" max="15" width="17.42578125" style="26" customWidth="1"/>
    <col min="16" max="16" width="1.28515625" style="4" customWidth="1"/>
    <col min="17" max="17" width="18.1406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3" style="4" customWidth="1"/>
    <col min="22" max="22" width="1.28515625" style="4" customWidth="1"/>
    <col min="23" max="23" width="21" style="4" customWidth="1"/>
    <col min="24" max="24" width="1.28515625" style="4" customWidth="1"/>
    <col min="25" max="25" width="21.28515625" style="4" customWidth="1"/>
    <col min="26" max="26" width="1.28515625" style="4" customWidth="1"/>
    <col min="27" max="27" width="18.5703125" style="4" customWidth="1"/>
    <col min="28" max="28" width="0.28515625" style="13" customWidth="1"/>
    <col min="29" max="29" width="19.5703125" style="13" customWidth="1"/>
    <col min="30" max="30" width="17.140625" style="13" bestFit="1" customWidth="1"/>
    <col min="31" max="31" width="17" style="13" bestFit="1" customWidth="1"/>
    <col min="32" max="16384" width="9.140625" style="13"/>
  </cols>
  <sheetData>
    <row r="1" spans="1:31" ht="30" customHeight="1">
      <c r="A1" s="199" t="s">
        <v>131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</row>
    <row r="2" spans="1:31" ht="30" customHeight="1">
      <c r="A2" s="199" t="s">
        <v>130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</row>
    <row r="3" spans="1:31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</row>
    <row r="4" spans="1:31" ht="30" customHeight="1">
      <c r="A4" s="3" t="s">
        <v>0</v>
      </c>
      <c r="B4" s="200" t="s">
        <v>1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</row>
    <row r="5" spans="1:31" ht="30" customHeight="1">
      <c r="A5" s="201" t="s">
        <v>2</v>
      </c>
      <c r="B5" s="201"/>
      <c r="C5" s="200" t="s">
        <v>3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</row>
    <row r="6" spans="1:31" ht="30" customHeight="1">
      <c r="E6" s="196" t="s">
        <v>223</v>
      </c>
      <c r="F6" s="196"/>
      <c r="G6" s="196"/>
      <c r="H6" s="196"/>
      <c r="I6" s="196"/>
      <c r="K6" s="196" t="s">
        <v>5</v>
      </c>
      <c r="L6" s="196"/>
      <c r="M6" s="196"/>
      <c r="N6" s="196"/>
      <c r="O6" s="196"/>
      <c r="P6" s="196"/>
      <c r="Q6" s="196"/>
      <c r="S6" s="196" t="s">
        <v>244</v>
      </c>
      <c r="T6" s="196"/>
      <c r="U6" s="196"/>
      <c r="V6" s="196"/>
      <c r="W6" s="196"/>
      <c r="X6" s="196"/>
      <c r="Y6" s="196"/>
      <c r="Z6" s="196"/>
      <c r="AA6" s="196"/>
    </row>
    <row r="7" spans="1:31" ht="25.5" customHeight="1">
      <c r="A7" s="199" t="s">
        <v>8</v>
      </c>
      <c r="B7" s="199"/>
      <c r="C7" s="199"/>
      <c r="E7" s="195" t="s">
        <v>9</v>
      </c>
      <c r="F7" s="5"/>
      <c r="G7" s="195" t="s">
        <v>10</v>
      </c>
      <c r="H7" s="5"/>
      <c r="I7" s="195" t="s">
        <v>11</v>
      </c>
      <c r="K7" s="202" t="s">
        <v>6</v>
      </c>
      <c r="L7" s="202"/>
      <c r="M7" s="202"/>
      <c r="N7" s="5"/>
      <c r="O7" s="202" t="s">
        <v>7</v>
      </c>
      <c r="P7" s="202"/>
      <c r="Q7" s="202"/>
      <c r="S7" s="195" t="s">
        <v>9</v>
      </c>
      <c r="T7" s="5"/>
      <c r="U7" s="205" t="s">
        <v>13</v>
      </c>
      <c r="V7" s="5"/>
      <c r="W7" s="195" t="s">
        <v>10</v>
      </c>
      <c r="X7" s="5"/>
      <c r="Y7" s="195" t="s">
        <v>11</v>
      </c>
      <c r="Z7" s="5"/>
      <c r="AA7" s="197" t="s">
        <v>14</v>
      </c>
    </row>
    <row r="8" spans="1:31" ht="30" customHeight="1">
      <c r="A8" s="196"/>
      <c r="B8" s="196"/>
      <c r="C8" s="196"/>
      <c r="E8" s="196"/>
      <c r="G8" s="196"/>
      <c r="I8" s="196"/>
      <c r="K8" s="2" t="s">
        <v>9</v>
      </c>
      <c r="L8" s="5"/>
      <c r="M8" s="2" t="s">
        <v>10</v>
      </c>
      <c r="O8" s="135" t="s">
        <v>9</v>
      </c>
      <c r="P8" s="5"/>
      <c r="Q8" s="2" t="s">
        <v>12</v>
      </c>
      <c r="S8" s="196"/>
      <c r="U8" s="206"/>
      <c r="W8" s="196"/>
      <c r="Y8" s="196"/>
      <c r="AA8" s="198"/>
      <c r="AC8" s="29"/>
    </row>
    <row r="9" spans="1:31" ht="30" customHeight="1">
      <c r="A9" s="204" t="s">
        <v>15</v>
      </c>
      <c r="B9" s="204"/>
      <c r="C9" s="204"/>
      <c r="E9" s="8">
        <v>65000000</v>
      </c>
      <c r="G9" s="8">
        <v>97833373289</v>
      </c>
      <c r="I9" s="8">
        <v>66051940955</v>
      </c>
      <c r="K9" s="8">
        <v>0</v>
      </c>
      <c r="M9" s="8">
        <v>0</v>
      </c>
      <c r="O9" s="26">
        <v>-30000000</v>
      </c>
      <c r="Q9" s="8">
        <v>30298873220</v>
      </c>
      <c r="S9" s="26">
        <f>E9+K9+O9</f>
        <v>35000000</v>
      </c>
      <c r="U9" s="8">
        <v>1030</v>
      </c>
      <c r="V9" s="8"/>
      <c r="W9" s="8">
        <v>52679508700</v>
      </c>
      <c r="X9" s="8"/>
      <c r="Y9" s="8">
        <v>35771333500</v>
      </c>
      <c r="Z9" s="8"/>
      <c r="AA9" s="54">
        <f>Y9/3794763008893</f>
        <v>9.4264999991225101E-3</v>
      </c>
      <c r="AC9" s="29"/>
      <c r="AE9" s="172"/>
    </row>
    <row r="10" spans="1:31" ht="30" customHeight="1">
      <c r="A10" s="203" t="s">
        <v>156</v>
      </c>
      <c r="B10" s="203"/>
      <c r="C10" s="203"/>
      <c r="E10" s="8">
        <v>4900000</v>
      </c>
      <c r="G10" s="8">
        <v>22142066238</v>
      </c>
      <c r="I10" s="8">
        <v>19344442567.799999</v>
      </c>
      <c r="K10" s="8">
        <v>0</v>
      </c>
      <c r="M10" s="8">
        <v>0</v>
      </c>
      <c r="O10" s="26">
        <v>0</v>
      </c>
      <c r="Q10" s="8">
        <v>0</v>
      </c>
      <c r="S10" s="26">
        <f t="shared" ref="S10:S40" si="0">E10+K10+O10</f>
        <v>4900000</v>
      </c>
      <c r="U10" s="8">
        <v>4019</v>
      </c>
      <c r="V10" s="8"/>
      <c r="W10" s="8">
        <f>G10+M10</f>
        <v>22142066238</v>
      </c>
      <c r="X10" s="8"/>
      <c r="Y10" s="37">
        <v>18563828720</v>
      </c>
      <c r="Z10" s="8"/>
      <c r="AA10" s="54">
        <f t="shared" ref="AA10:AA40" si="1">Y10/3794763008893</f>
        <v>4.8919599660099461E-3</v>
      </c>
      <c r="AC10" s="29"/>
    </row>
    <row r="11" spans="1:31" ht="30" customHeight="1">
      <c r="A11" s="203" t="s">
        <v>20</v>
      </c>
      <c r="B11" s="203"/>
      <c r="C11" s="203"/>
      <c r="E11" s="8">
        <v>342500</v>
      </c>
      <c r="G11" s="8">
        <v>575034981</v>
      </c>
      <c r="I11" s="8">
        <v>641522524.43375003</v>
      </c>
      <c r="K11" s="8">
        <v>0</v>
      </c>
      <c r="M11" s="8">
        <v>0</v>
      </c>
      <c r="O11" s="26">
        <v>0</v>
      </c>
      <c r="Q11" s="8">
        <v>0</v>
      </c>
      <c r="S11" s="26">
        <f t="shared" si="0"/>
        <v>342500</v>
      </c>
      <c r="U11" s="8">
        <v>1867</v>
      </c>
      <c r="V11" s="8"/>
      <c r="W11" s="8">
        <f t="shared" ref="W11:W19" si="2">G11+M11</f>
        <v>575034981</v>
      </c>
      <c r="X11" s="8"/>
      <c r="Y11" s="8">
        <v>634504570.82500005</v>
      </c>
      <c r="Z11" s="8"/>
      <c r="AA11" s="54">
        <f t="shared" si="1"/>
        <v>1.6720532200246581E-4</v>
      </c>
      <c r="AC11" s="29"/>
    </row>
    <row r="12" spans="1:31" ht="30" customHeight="1">
      <c r="A12" s="203" t="s">
        <v>23</v>
      </c>
      <c r="B12" s="203"/>
      <c r="C12" s="203"/>
      <c r="E12" s="8">
        <v>25000</v>
      </c>
      <c r="G12" s="8">
        <v>681299875</v>
      </c>
      <c r="I12" s="8">
        <v>930873293.75</v>
      </c>
      <c r="K12" s="8">
        <v>0</v>
      </c>
      <c r="M12" s="4">
        <v>0</v>
      </c>
      <c r="O12" s="26">
        <v>0</v>
      </c>
      <c r="Q12" s="8">
        <v>0</v>
      </c>
      <c r="S12" s="26">
        <f t="shared" si="0"/>
        <v>25000</v>
      </c>
      <c r="U12" s="8">
        <v>40350</v>
      </c>
      <c r="V12" s="8"/>
      <c r="W12" s="8">
        <f t="shared" si="2"/>
        <v>681299875</v>
      </c>
      <c r="X12" s="8"/>
      <c r="Y12" s="8">
        <v>1000952362.5</v>
      </c>
      <c r="Z12" s="8"/>
      <c r="AA12" s="54">
        <f t="shared" si="1"/>
        <v>2.6377203534299118E-4</v>
      </c>
      <c r="AC12" s="29"/>
    </row>
    <row r="13" spans="1:31" ht="30" customHeight="1">
      <c r="A13" s="203" t="s">
        <v>157</v>
      </c>
      <c r="B13" s="203"/>
      <c r="C13" s="203"/>
      <c r="E13" s="8">
        <v>1000000</v>
      </c>
      <c r="G13" s="8">
        <v>2713425535</v>
      </c>
      <c r="I13" s="8">
        <v>2003145062.5</v>
      </c>
      <c r="K13" s="8">
        <v>0</v>
      </c>
      <c r="M13" s="8">
        <v>0</v>
      </c>
      <c r="O13" s="26">
        <v>0</v>
      </c>
      <c r="Q13" s="8">
        <v>0</v>
      </c>
      <c r="S13" s="26">
        <f t="shared" si="0"/>
        <v>1000000</v>
      </c>
      <c r="U13" s="8">
        <v>2020</v>
      </c>
      <c r="V13" s="8"/>
      <c r="W13" s="8">
        <f t="shared" si="2"/>
        <v>2713425535</v>
      </c>
      <c r="X13" s="8"/>
      <c r="Y13" s="37">
        <v>1904166130</v>
      </c>
      <c r="Z13" s="8"/>
      <c r="AA13" s="54">
        <f t="shared" si="1"/>
        <v>5.017878917702108E-4</v>
      </c>
      <c r="AC13" s="29"/>
    </row>
    <row r="14" spans="1:31" ht="30" customHeight="1">
      <c r="A14" s="203" t="s">
        <v>32</v>
      </c>
      <c r="B14" s="203"/>
      <c r="C14" s="203"/>
      <c r="E14" s="8">
        <v>859077</v>
      </c>
      <c r="G14" s="8">
        <v>1275555665</v>
      </c>
      <c r="I14" s="8">
        <v>1251971787.5591199</v>
      </c>
      <c r="K14" s="8">
        <v>0</v>
      </c>
      <c r="M14" s="8">
        <v>0</v>
      </c>
      <c r="O14" s="26">
        <v>0</v>
      </c>
      <c r="Q14" s="8">
        <v>0</v>
      </c>
      <c r="S14" s="26">
        <f t="shared" si="0"/>
        <v>859077</v>
      </c>
      <c r="U14" s="8">
        <v>1468.7</v>
      </c>
      <c r="V14" s="8"/>
      <c r="W14" s="8">
        <f t="shared" si="2"/>
        <v>1275555665</v>
      </c>
      <c r="X14" s="8"/>
      <c r="Y14" s="8">
        <v>1251971787.5591199</v>
      </c>
      <c r="Z14" s="8"/>
      <c r="AA14" s="54">
        <f t="shared" si="1"/>
        <v>3.2992094226309598E-4</v>
      </c>
      <c r="AC14" s="29"/>
    </row>
    <row r="15" spans="1:31" ht="30" customHeight="1">
      <c r="A15" s="203" t="s">
        <v>134</v>
      </c>
      <c r="B15" s="203"/>
      <c r="C15" s="203"/>
      <c r="E15" s="8">
        <v>28119937</v>
      </c>
      <c r="G15" s="8">
        <v>68654761994</v>
      </c>
      <c r="I15" s="8">
        <v>62822636101</v>
      </c>
      <c r="K15" s="8">
        <v>0</v>
      </c>
      <c r="M15" s="8">
        <v>0</v>
      </c>
      <c r="O15" s="26">
        <v>0</v>
      </c>
      <c r="Q15" s="8">
        <v>0</v>
      </c>
      <c r="S15" s="26">
        <f t="shared" si="0"/>
        <v>28119937</v>
      </c>
      <c r="U15" s="8">
        <v>2228</v>
      </c>
      <c r="V15" s="8"/>
      <c r="W15" s="8">
        <f t="shared" si="2"/>
        <v>68654761994</v>
      </c>
      <c r="X15" s="8"/>
      <c r="Y15" s="8">
        <v>62166925708.213699</v>
      </c>
      <c r="Z15" s="8"/>
      <c r="AA15" s="54">
        <f t="shared" si="1"/>
        <v>1.638229464199107E-2</v>
      </c>
      <c r="AC15" s="29"/>
    </row>
    <row r="16" spans="1:31" ht="30" customHeight="1">
      <c r="A16" s="203" t="s">
        <v>29</v>
      </c>
      <c r="B16" s="203"/>
      <c r="C16" s="203"/>
      <c r="E16" s="8">
        <v>158266170</v>
      </c>
      <c r="G16" s="8">
        <v>227647426368</v>
      </c>
      <c r="I16" s="8">
        <v>251268436009.44</v>
      </c>
      <c r="K16" s="8">
        <v>0</v>
      </c>
      <c r="L16" s="8"/>
      <c r="M16" s="8">
        <v>0</v>
      </c>
      <c r="O16" s="26">
        <v>0</v>
      </c>
      <c r="P16" s="137"/>
      <c r="Q16" s="26">
        <v>0</v>
      </c>
      <c r="S16" s="26">
        <f t="shared" si="0"/>
        <v>158266170</v>
      </c>
      <c r="U16" s="8">
        <v>1400</v>
      </c>
      <c r="V16" s="8"/>
      <c r="W16" s="8">
        <f t="shared" si="2"/>
        <v>227647426368</v>
      </c>
      <c r="X16" s="8"/>
      <c r="Y16" s="8">
        <v>219859881508.26001</v>
      </c>
      <c r="Z16" s="8"/>
      <c r="AA16" s="54">
        <f t="shared" si="1"/>
        <v>5.7937710732664981E-2</v>
      </c>
      <c r="AC16" s="29"/>
    </row>
    <row r="17" spans="1:31" ht="30" customHeight="1">
      <c r="A17" s="203" t="s">
        <v>30</v>
      </c>
      <c r="B17" s="203"/>
      <c r="C17" s="203"/>
      <c r="E17" s="8">
        <v>58400000</v>
      </c>
      <c r="G17" s="8">
        <v>139433250156</v>
      </c>
      <c r="I17" s="8">
        <v>161685197005</v>
      </c>
      <c r="K17" s="8">
        <v>0</v>
      </c>
      <c r="M17" s="8">
        <v>0</v>
      </c>
      <c r="O17" s="26">
        <v>0</v>
      </c>
      <c r="P17" s="137"/>
      <c r="Q17" s="8">
        <v>0</v>
      </c>
      <c r="S17" s="26">
        <f t="shared" si="0"/>
        <v>58400000</v>
      </c>
      <c r="U17" s="8">
        <v>2738</v>
      </c>
      <c r="V17" s="8"/>
      <c r="W17" s="8">
        <f t="shared" si="2"/>
        <v>139433250156</v>
      </c>
      <c r="X17" s="8"/>
      <c r="Y17" s="37">
        <v>150730020224</v>
      </c>
      <c r="Z17" s="8"/>
      <c r="AA17" s="54">
        <f t="shared" si="1"/>
        <v>3.9720535872929424E-2</v>
      </c>
      <c r="AC17" s="29"/>
    </row>
    <row r="18" spans="1:31" ht="30" customHeight="1">
      <c r="A18" s="203" t="s">
        <v>31</v>
      </c>
      <c r="B18" s="203"/>
      <c r="C18" s="203"/>
      <c r="E18" s="8">
        <v>394611000</v>
      </c>
      <c r="G18" s="8">
        <v>1075612566093</v>
      </c>
      <c r="I18" s="8">
        <v>817578651753</v>
      </c>
      <c r="K18" s="8">
        <v>0</v>
      </c>
      <c r="M18" s="8">
        <v>0</v>
      </c>
      <c r="O18" s="26">
        <v>0</v>
      </c>
      <c r="P18" s="137"/>
      <c r="Q18" s="26">
        <v>0</v>
      </c>
      <c r="S18" s="26">
        <f t="shared" si="0"/>
        <v>394611000</v>
      </c>
      <c r="U18" s="8">
        <v>1827</v>
      </c>
      <c r="V18" s="8"/>
      <c r="W18" s="8">
        <f t="shared" si="2"/>
        <v>1075612566093</v>
      </c>
      <c r="X18" s="8"/>
      <c r="Y18" s="8">
        <v>715381320284.18994</v>
      </c>
      <c r="Z18" s="8"/>
      <c r="AA18" s="54">
        <f t="shared" si="1"/>
        <v>0.18851804937691732</v>
      </c>
      <c r="AC18" s="29"/>
    </row>
    <row r="19" spans="1:31" ht="30" customHeight="1">
      <c r="A19" s="203" t="s">
        <v>33</v>
      </c>
      <c r="B19" s="203"/>
      <c r="C19" s="203"/>
      <c r="E19" s="8">
        <v>71012562</v>
      </c>
      <c r="G19" s="8">
        <v>293313242325</v>
      </c>
      <c r="I19" s="8">
        <v>284028342719</v>
      </c>
      <c r="K19" s="8">
        <v>0</v>
      </c>
      <c r="M19" s="8">
        <v>0</v>
      </c>
      <c r="O19" s="26">
        <v>0</v>
      </c>
      <c r="P19" s="137"/>
      <c r="Q19" s="26">
        <v>0</v>
      </c>
      <c r="S19" s="26">
        <f t="shared" si="0"/>
        <v>71012562</v>
      </c>
      <c r="U19" s="8">
        <v>4143</v>
      </c>
      <c r="V19" s="8"/>
      <c r="W19" s="8">
        <f t="shared" si="2"/>
        <v>293313242325</v>
      </c>
      <c r="X19" s="8"/>
      <c r="Y19" s="8">
        <v>291930839373.05103</v>
      </c>
      <c r="Z19" s="8"/>
      <c r="AA19" s="54">
        <f t="shared" si="1"/>
        <v>7.6929926503687629E-2</v>
      </c>
      <c r="AC19" s="29"/>
    </row>
    <row r="20" spans="1:31" ht="30" customHeight="1">
      <c r="A20" s="203" t="s">
        <v>34</v>
      </c>
      <c r="B20" s="203"/>
      <c r="C20" s="203"/>
      <c r="E20" s="8">
        <v>11403752</v>
      </c>
      <c r="G20" s="8">
        <v>32913156396</v>
      </c>
      <c r="I20" s="8">
        <v>29293262081.087299</v>
      </c>
      <c r="K20" s="8">
        <v>3216443</v>
      </c>
      <c r="L20" s="8"/>
      <c r="M20" s="8">
        <v>0</v>
      </c>
      <c r="O20" s="26">
        <v>-1</v>
      </c>
      <c r="P20" s="137"/>
      <c r="Q20" s="26">
        <v>1</v>
      </c>
      <c r="S20" s="26">
        <f t="shared" si="0"/>
        <v>14620194</v>
      </c>
      <c r="U20" s="8">
        <v>2083</v>
      </c>
      <c r="V20" s="8"/>
      <c r="W20" s="8">
        <v>32913154145</v>
      </c>
      <c r="X20" s="8"/>
      <c r="Y20" s="8">
        <v>30223533245.456699</v>
      </c>
      <c r="Z20" s="8"/>
      <c r="AA20" s="54">
        <f t="shared" si="1"/>
        <v>7.9645377523255255E-3</v>
      </c>
      <c r="AC20" s="29"/>
    </row>
    <row r="21" spans="1:31" ht="30" customHeight="1">
      <c r="A21" s="203" t="s">
        <v>36</v>
      </c>
      <c r="B21" s="203"/>
      <c r="C21" s="203"/>
      <c r="E21" s="8">
        <v>58400000</v>
      </c>
      <c r="G21" s="8">
        <v>390366987388</v>
      </c>
      <c r="I21" s="8">
        <v>754200612520</v>
      </c>
      <c r="K21" s="8">
        <v>0</v>
      </c>
      <c r="M21" s="4">
        <v>0</v>
      </c>
      <c r="O21" s="26">
        <v>0</v>
      </c>
      <c r="P21" s="137"/>
      <c r="Q21" s="26">
        <v>0</v>
      </c>
      <c r="R21" s="8"/>
      <c r="S21" s="26">
        <f t="shared" si="0"/>
        <v>58400000</v>
      </c>
      <c r="T21" s="8"/>
      <c r="U21" s="8">
        <v>14230</v>
      </c>
      <c r="V21" s="8"/>
      <c r="W21" s="8">
        <f>G21+M21</f>
        <v>390366987388</v>
      </c>
      <c r="X21" s="8"/>
      <c r="Y21" s="8">
        <v>824608122640</v>
      </c>
      <c r="Z21" s="8"/>
      <c r="AA21" s="54">
        <f t="shared" si="1"/>
        <v>0.21730161296174141</v>
      </c>
      <c r="AC21" s="29"/>
    </row>
    <row r="22" spans="1:31" ht="30" customHeight="1">
      <c r="A22" s="203" t="s">
        <v>221</v>
      </c>
      <c r="B22" s="203"/>
      <c r="C22" s="203"/>
      <c r="E22" s="8">
        <v>19406</v>
      </c>
      <c r="G22" s="8">
        <v>156147744</v>
      </c>
      <c r="I22" s="8">
        <v>181596517.371153</v>
      </c>
      <c r="K22" s="8">
        <v>0</v>
      </c>
      <c r="M22" s="4">
        <v>0</v>
      </c>
      <c r="O22" s="26">
        <v>0</v>
      </c>
      <c r="P22" s="137"/>
      <c r="Q22" s="26">
        <v>0</v>
      </c>
      <c r="S22" s="26">
        <f t="shared" si="0"/>
        <v>19406</v>
      </c>
      <c r="U22" s="8">
        <v>19406</v>
      </c>
      <c r="V22" s="8"/>
      <c r="W22" s="8">
        <f t="shared" ref="W22:W24" si="3">G22+M22</f>
        <v>156147744</v>
      </c>
      <c r="X22" s="8"/>
      <c r="Y22" s="8">
        <v>192559916.19999999</v>
      </c>
      <c r="Z22" s="8"/>
      <c r="AA22" s="54">
        <f t="shared" si="1"/>
        <v>5.0743594724818707E-5</v>
      </c>
      <c r="AC22" s="29"/>
    </row>
    <row r="23" spans="1:31" ht="30" customHeight="1">
      <c r="A23" s="203" t="s">
        <v>220</v>
      </c>
      <c r="B23" s="203"/>
      <c r="C23" s="203"/>
      <c r="E23" s="8">
        <v>6514</v>
      </c>
      <c r="G23" s="8">
        <v>45891130</v>
      </c>
      <c r="I23" s="8">
        <v>57700975</v>
      </c>
      <c r="K23" s="8">
        <v>0</v>
      </c>
      <c r="M23" s="4">
        <v>0</v>
      </c>
      <c r="O23" s="26">
        <v>0</v>
      </c>
      <c r="P23" s="137"/>
      <c r="Q23" s="26">
        <v>0</v>
      </c>
      <c r="S23" s="26">
        <f t="shared" si="0"/>
        <v>6514</v>
      </c>
      <c r="U23" s="8">
        <v>6514</v>
      </c>
      <c r="V23" s="8"/>
      <c r="W23" s="8">
        <f t="shared" si="3"/>
        <v>45891130</v>
      </c>
      <c r="X23" s="8"/>
      <c r="Y23" s="37">
        <v>58172821.020000003</v>
      </c>
      <c r="Z23" s="8"/>
      <c r="AA23" s="54">
        <f t="shared" si="1"/>
        <v>1.5329763909807388E-5</v>
      </c>
      <c r="AC23" s="29"/>
    </row>
    <row r="24" spans="1:31" ht="30" customHeight="1">
      <c r="A24" s="203" t="s">
        <v>38</v>
      </c>
      <c r="B24" s="203"/>
      <c r="C24" s="203"/>
      <c r="E24" s="8">
        <v>51187974</v>
      </c>
      <c r="G24" s="8">
        <v>459892719879</v>
      </c>
      <c r="I24" s="8">
        <v>343559056060.06897</v>
      </c>
      <c r="K24" s="138">
        <v>51187974</v>
      </c>
      <c r="M24" s="4">
        <v>0</v>
      </c>
      <c r="O24" s="26">
        <v>0</v>
      </c>
      <c r="P24" s="137"/>
      <c r="Q24" s="26">
        <v>0</v>
      </c>
      <c r="S24" s="26">
        <f t="shared" si="0"/>
        <v>102375948</v>
      </c>
      <c r="U24" s="8">
        <v>3382</v>
      </c>
      <c r="V24" s="8"/>
      <c r="W24" s="8">
        <f t="shared" si="3"/>
        <v>459892719879</v>
      </c>
      <c r="X24" s="8"/>
      <c r="Y24" s="8">
        <v>343559056060.06897</v>
      </c>
      <c r="Z24" s="8"/>
      <c r="AA24" s="54">
        <f t="shared" si="1"/>
        <v>9.0535049291600236E-2</v>
      </c>
      <c r="AC24" s="29"/>
    </row>
    <row r="25" spans="1:31" ht="30" customHeight="1">
      <c r="A25" s="203" t="s">
        <v>136</v>
      </c>
      <c r="B25" s="203"/>
      <c r="C25" s="203"/>
      <c r="E25" s="8">
        <v>8600000</v>
      </c>
      <c r="G25" s="8">
        <v>112471378721</v>
      </c>
      <c r="I25" s="8">
        <v>101416642209</v>
      </c>
      <c r="K25" s="8">
        <v>0</v>
      </c>
      <c r="M25" s="4">
        <v>0</v>
      </c>
      <c r="O25" s="26">
        <v>-300000</v>
      </c>
      <c r="P25" s="137"/>
      <c r="Q25" s="188">
        <v>3712082097</v>
      </c>
      <c r="S25" s="26">
        <f t="shared" si="0"/>
        <v>8300000</v>
      </c>
      <c r="U25" s="8">
        <v>12470</v>
      </c>
      <c r="V25" s="8"/>
      <c r="W25" s="8">
        <v>108547958534</v>
      </c>
      <c r="X25" s="8"/>
      <c r="Y25" s="8">
        <v>102700937270</v>
      </c>
      <c r="Z25" s="8"/>
      <c r="AA25" s="54">
        <f t="shared" si="1"/>
        <v>2.7063860649353091E-2</v>
      </c>
      <c r="AC25" s="29"/>
    </row>
    <row r="26" spans="1:31" ht="30" customHeight="1">
      <c r="A26" s="203" t="s">
        <v>42</v>
      </c>
      <c r="B26" s="203"/>
      <c r="C26" s="203"/>
      <c r="E26" s="8">
        <v>2000000</v>
      </c>
      <c r="G26" s="8">
        <v>18790610899</v>
      </c>
      <c r="I26" s="8">
        <v>27600982320</v>
      </c>
      <c r="K26" s="8">
        <v>0</v>
      </c>
      <c r="L26" s="8"/>
      <c r="M26" s="4">
        <v>0</v>
      </c>
      <c r="N26" s="8"/>
      <c r="O26" s="26">
        <v>-13736</v>
      </c>
      <c r="Q26" s="26">
        <v>194906440</v>
      </c>
      <c r="S26" s="26">
        <f t="shared" si="0"/>
        <v>1986264</v>
      </c>
      <c r="U26" s="8">
        <v>14660</v>
      </c>
      <c r="V26" s="8"/>
      <c r="W26" s="8">
        <v>18661556983</v>
      </c>
      <c r="X26" s="8"/>
      <c r="Y26" s="8">
        <v>28893543228.244801</v>
      </c>
      <c r="Z26" s="8"/>
      <c r="AA26" s="54">
        <f t="shared" si="1"/>
        <v>7.6140573628795758E-3</v>
      </c>
      <c r="AC26" s="29"/>
    </row>
    <row r="27" spans="1:31" ht="30" customHeight="1">
      <c r="A27" s="203" t="s">
        <v>135</v>
      </c>
      <c r="B27" s="203"/>
      <c r="C27" s="203"/>
      <c r="E27" s="8">
        <v>61672431</v>
      </c>
      <c r="G27" s="8">
        <v>107670860069</v>
      </c>
      <c r="I27" s="8">
        <v>110516380028.561</v>
      </c>
      <c r="K27" s="8">
        <v>0</v>
      </c>
      <c r="M27" s="4">
        <v>0</v>
      </c>
      <c r="O27" s="26">
        <v>0</v>
      </c>
      <c r="Q27" s="26">
        <v>0</v>
      </c>
      <c r="S27" s="26">
        <f t="shared" si="0"/>
        <v>61672431</v>
      </c>
      <c r="U27" s="8">
        <v>1643</v>
      </c>
      <c r="V27" s="8"/>
      <c r="W27" s="8">
        <f>G27+M27</f>
        <v>107670860069</v>
      </c>
      <c r="X27" s="8"/>
      <c r="Y27" s="8">
        <v>100517002140.653</v>
      </c>
      <c r="Z27" s="8"/>
      <c r="AA27" s="54">
        <f t="shared" si="1"/>
        <v>2.6488347732148785E-2</v>
      </c>
      <c r="AC27" s="29"/>
    </row>
    <row r="28" spans="1:31" ht="30" customHeight="1">
      <c r="A28" s="203" t="s">
        <v>224</v>
      </c>
      <c r="B28" s="203"/>
      <c r="C28" s="203"/>
      <c r="E28" s="8">
        <v>6448044</v>
      </c>
      <c r="G28" s="8">
        <v>4803792780</v>
      </c>
      <c r="I28" s="8">
        <v>5764778759</v>
      </c>
      <c r="K28" s="8">
        <v>0</v>
      </c>
      <c r="M28" s="4">
        <v>0</v>
      </c>
      <c r="O28" s="26">
        <v>0</v>
      </c>
      <c r="Q28" s="26">
        <v>0</v>
      </c>
      <c r="S28" s="26">
        <f t="shared" si="0"/>
        <v>6448044</v>
      </c>
      <c r="U28" s="8">
        <v>729</v>
      </c>
      <c r="V28" s="8"/>
      <c r="W28" s="8">
        <f t="shared" ref="W28:W39" si="4">G28+M28</f>
        <v>4803792780</v>
      </c>
      <c r="X28" s="8"/>
      <c r="Y28" s="37">
        <v>4664288251.89252</v>
      </c>
      <c r="Z28" s="8"/>
      <c r="AA28" s="54">
        <f t="shared" si="1"/>
        <v>1.2291382204795908E-3</v>
      </c>
      <c r="AC28" s="29"/>
    </row>
    <row r="29" spans="1:31" ht="30" customHeight="1">
      <c r="A29" s="203" t="s">
        <v>137</v>
      </c>
      <c r="B29" s="203"/>
      <c r="C29" s="203"/>
      <c r="E29" s="8">
        <v>4100000</v>
      </c>
      <c r="G29" s="8">
        <v>22255262322</v>
      </c>
      <c r="I29" s="8">
        <v>28832091709</v>
      </c>
      <c r="K29" s="8">
        <v>0</v>
      </c>
      <c r="M29" s="4">
        <v>0</v>
      </c>
      <c r="O29" s="26">
        <v>0</v>
      </c>
      <c r="Q29" s="26">
        <v>0</v>
      </c>
      <c r="S29" s="26">
        <f t="shared" si="0"/>
        <v>4100000</v>
      </c>
      <c r="U29" s="8">
        <v>7770</v>
      </c>
      <c r="V29" s="8"/>
      <c r="W29" s="8">
        <f t="shared" si="4"/>
        <v>22255262322</v>
      </c>
      <c r="X29" s="8"/>
      <c r="Y29" s="8">
        <v>31610745390</v>
      </c>
      <c r="Z29" s="8"/>
      <c r="AA29" s="54">
        <f t="shared" si="1"/>
        <v>8.3300973778653482E-3</v>
      </c>
      <c r="AC29" s="29"/>
      <c r="AE29" s="139"/>
    </row>
    <row r="30" spans="1:31" ht="30" customHeight="1">
      <c r="A30" s="203" t="s">
        <v>138</v>
      </c>
      <c r="B30" s="203"/>
      <c r="C30" s="203"/>
      <c r="E30" s="8">
        <v>63400000</v>
      </c>
      <c r="G30" s="8">
        <v>147066754451</v>
      </c>
      <c r="I30" s="8">
        <v>122457300882.89999</v>
      </c>
      <c r="K30" s="140">
        <v>13534831</v>
      </c>
      <c r="M30" s="4">
        <v>0</v>
      </c>
      <c r="O30" s="26">
        <v>0</v>
      </c>
      <c r="Q30" s="26">
        <v>0</v>
      </c>
      <c r="S30" s="26">
        <f t="shared" si="0"/>
        <v>76934831</v>
      </c>
      <c r="U30" s="8">
        <v>1809</v>
      </c>
      <c r="V30" s="8"/>
      <c r="W30" s="37">
        <f t="shared" si="4"/>
        <v>147066754451</v>
      </c>
      <c r="X30" s="8"/>
      <c r="Y30" s="8">
        <v>138099285684.27301</v>
      </c>
      <c r="Z30" s="8"/>
      <c r="AA30" s="54">
        <f t="shared" si="1"/>
        <v>3.6392071220426238E-2</v>
      </c>
      <c r="AC30" s="29"/>
      <c r="AE30" s="139"/>
    </row>
    <row r="31" spans="1:31" ht="30" customHeight="1">
      <c r="A31" s="203" t="s">
        <v>246</v>
      </c>
      <c r="B31" s="203"/>
      <c r="C31" s="203"/>
      <c r="E31" s="8">
        <v>0</v>
      </c>
      <c r="G31" s="8">
        <v>0</v>
      </c>
      <c r="I31" s="8">
        <v>0</v>
      </c>
      <c r="K31" s="140">
        <v>4274157</v>
      </c>
      <c r="M31" s="4">
        <v>0</v>
      </c>
      <c r="O31" s="26">
        <v>0</v>
      </c>
      <c r="Q31" s="26">
        <v>0</v>
      </c>
      <c r="S31" s="26">
        <f t="shared" si="0"/>
        <v>4274157</v>
      </c>
      <c r="U31" s="8">
        <v>809</v>
      </c>
      <c r="V31" s="8"/>
      <c r="W31" s="8">
        <v>3688597491</v>
      </c>
      <c r="X31" s="8"/>
      <c r="Y31" s="37">
        <v>3431064273.00951</v>
      </c>
      <c r="Z31" s="8"/>
      <c r="AA31" s="54">
        <f t="shared" si="1"/>
        <v>9.0415772077698535E-4</v>
      </c>
      <c r="AC31" s="29"/>
      <c r="AE31" s="139"/>
    </row>
    <row r="32" spans="1:31" ht="30" customHeight="1">
      <c r="A32" s="203" t="s">
        <v>148</v>
      </c>
      <c r="B32" s="203"/>
      <c r="C32" s="203"/>
      <c r="E32" s="8">
        <v>9074762</v>
      </c>
      <c r="G32" s="8">
        <v>11881662369</v>
      </c>
      <c r="I32" s="8">
        <v>12532171659.395599</v>
      </c>
      <c r="K32" s="8">
        <v>0</v>
      </c>
      <c r="M32" s="4">
        <v>0</v>
      </c>
      <c r="O32" s="26">
        <v>0</v>
      </c>
      <c r="Q32" s="26">
        <v>0</v>
      </c>
      <c r="S32" s="26">
        <f t="shared" si="0"/>
        <v>9074762</v>
      </c>
      <c r="U32" s="8">
        <v>1392</v>
      </c>
      <c r="V32" s="8"/>
      <c r="W32" s="8">
        <f t="shared" si="4"/>
        <v>11881662369</v>
      </c>
      <c r="X32" s="8"/>
      <c r="Y32" s="8">
        <v>12532171659.395599</v>
      </c>
      <c r="Z32" s="8"/>
      <c r="AA32" s="54">
        <f t="shared" si="1"/>
        <v>3.3024912570367489E-3</v>
      </c>
      <c r="AC32" s="29"/>
      <c r="AE32" s="139"/>
    </row>
    <row r="33" spans="1:31" ht="30" customHeight="1">
      <c r="A33" s="203" t="s">
        <v>151</v>
      </c>
      <c r="B33" s="203"/>
      <c r="C33" s="203"/>
      <c r="E33" s="8">
        <v>1714</v>
      </c>
      <c r="G33" s="8">
        <v>8268356</v>
      </c>
      <c r="I33" s="8">
        <v>9128780</v>
      </c>
      <c r="K33" s="8">
        <v>0</v>
      </c>
      <c r="M33" s="4">
        <v>0</v>
      </c>
      <c r="O33" s="26">
        <v>0</v>
      </c>
      <c r="Q33" s="26">
        <v>0</v>
      </c>
      <c r="S33" s="26">
        <f t="shared" si="0"/>
        <v>1714</v>
      </c>
      <c r="U33" s="8">
        <v>5620</v>
      </c>
      <c r="V33" s="8"/>
      <c r="W33" s="8">
        <f t="shared" si="4"/>
        <v>8268356</v>
      </c>
      <c r="X33" s="8"/>
      <c r="Y33" s="8">
        <v>9558219.3836000003</v>
      </c>
      <c r="Z33" s="8"/>
      <c r="AA33" s="54">
        <f t="shared" si="1"/>
        <v>2.5187921778515237E-6</v>
      </c>
      <c r="AC33" s="29"/>
      <c r="AE33" s="139"/>
    </row>
    <row r="34" spans="1:31" ht="30" customHeight="1">
      <c r="A34" s="203" t="s">
        <v>149</v>
      </c>
      <c r="B34" s="203"/>
      <c r="C34" s="203"/>
      <c r="E34" s="8">
        <v>3301550</v>
      </c>
      <c r="G34" s="8">
        <v>52530447658</v>
      </c>
      <c r="I34" s="8">
        <v>34701337378.461304</v>
      </c>
      <c r="K34" s="8">
        <v>0</v>
      </c>
      <c r="M34" s="4">
        <v>0</v>
      </c>
      <c r="O34" s="26">
        <v>0</v>
      </c>
      <c r="Q34" s="26">
        <v>0</v>
      </c>
      <c r="S34" s="26">
        <f t="shared" si="0"/>
        <v>3301550</v>
      </c>
      <c r="U34" s="8">
        <v>10470</v>
      </c>
      <c r="V34" s="8"/>
      <c r="W34" s="8">
        <f t="shared" si="4"/>
        <v>52530447658</v>
      </c>
      <c r="X34" s="8"/>
      <c r="Y34" s="8">
        <v>34300023823.695</v>
      </c>
      <c r="Z34" s="8"/>
      <c r="AA34" s="54">
        <f t="shared" si="1"/>
        <v>9.0387789022168541E-3</v>
      </c>
      <c r="AC34" s="29"/>
      <c r="AE34" s="139"/>
    </row>
    <row r="35" spans="1:31" ht="30" customHeight="1">
      <c r="A35" s="203" t="s">
        <v>199</v>
      </c>
      <c r="B35" s="203"/>
      <c r="C35" s="203"/>
      <c r="E35" s="8">
        <v>17267697</v>
      </c>
      <c r="G35" s="8">
        <v>96701161082</v>
      </c>
      <c r="I35" s="8">
        <v>90665712971.138397</v>
      </c>
      <c r="K35" s="8">
        <v>0</v>
      </c>
      <c r="M35" s="4">
        <v>0</v>
      </c>
      <c r="O35" s="26">
        <v>0</v>
      </c>
      <c r="Q35" s="26">
        <v>0</v>
      </c>
      <c r="S35" s="26">
        <f t="shared" si="0"/>
        <v>17267697</v>
      </c>
      <c r="U35" s="8">
        <v>5900</v>
      </c>
      <c r="V35" s="8"/>
      <c r="W35" s="8">
        <f t="shared" si="4"/>
        <v>96701161082</v>
      </c>
      <c r="X35" s="8"/>
      <c r="Y35" s="8">
        <v>101091884443</v>
      </c>
      <c r="Z35" s="8"/>
      <c r="AA35" s="54">
        <f t="shared" si="1"/>
        <v>2.663984133029965E-2</v>
      </c>
      <c r="AC35" s="29"/>
      <c r="AE35" s="139"/>
    </row>
    <row r="36" spans="1:31" ht="30" customHeight="1">
      <c r="A36" s="203" t="s">
        <v>200</v>
      </c>
      <c r="B36" s="203"/>
      <c r="C36" s="203"/>
      <c r="E36" s="8">
        <v>2457000</v>
      </c>
      <c r="G36" s="8">
        <v>21801942318</v>
      </c>
      <c r="I36" s="8">
        <v>17278158372.93</v>
      </c>
      <c r="K36" s="8">
        <v>0</v>
      </c>
      <c r="M36" s="4">
        <v>0</v>
      </c>
      <c r="O36" s="26">
        <v>0</v>
      </c>
      <c r="Q36" s="26">
        <v>0</v>
      </c>
      <c r="S36" s="26">
        <f t="shared" si="0"/>
        <v>2457000</v>
      </c>
      <c r="U36" s="8">
        <v>7087</v>
      </c>
      <c r="V36" s="8"/>
      <c r="W36" s="8">
        <f t="shared" si="4"/>
        <v>21801942318</v>
      </c>
      <c r="X36" s="8"/>
      <c r="Y36" s="8">
        <v>17278158372.93</v>
      </c>
      <c r="Z36" s="8"/>
      <c r="AA36" s="54">
        <f t="shared" si="1"/>
        <v>4.5531587433625658E-3</v>
      </c>
      <c r="AC36" s="29"/>
      <c r="AE36" s="139"/>
    </row>
    <row r="37" spans="1:31" ht="30" customHeight="1">
      <c r="A37" s="203" t="s">
        <v>211</v>
      </c>
      <c r="B37" s="203"/>
      <c r="C37" s="203"/>
      <c r="E37" s="8">
        <v>837498</v>
      </c>
      <c r="G37" s="8">
        <v>3712368271</v>
      </c>
      <c r="I37" s="8">
        <v>3278681092.5638599</v>
      </c>
      <c r="K37" s="8">
        <v>0</v>
      </c>
      <c r="M37" s="4">
        <v>0</v>
      </c>
      <c r="O37" s="26">
        <v>0</v>
      </c>
      <c r="Q37" s="26">
        <v>0</v>
      </c>
      <c r="S37" s="26">
        <f t="shared" si="0"/>
        <v>837498</v>
      </c>
      <c r="U37" s="8">
        <v>4120</v>
      </c>
      <c r="V37" s="8"/>
      <c r="W37" s="8">
        <f t="shared" si="4"/>
        <v>3712368271</v>
      </c>
      <c r="X37" s="8"/>
      <c r="Y37" s="8">
        <v>3423819458.6952</v>
      </c>
      <c r="Z37" s="8"/>
      <c r="AA37" s="54">
        <f t="shared" si="1"/>
        <v>9.0224855957315477E-4</v>
      </c>
      <c r="AC37" s="29"/>
      <c r="AE37" s="139"/>
    </row>
    <row r="38" spans="1:31" ht="30" customHeight="1">
      <c r="A38" s="203" t="s">
        <v>212</v>
      </c>
      <c r="B38" s="203"/>
      <c r="C38" s="203"/>
      <c r="E38" s="8">
        <v>13115430</v>
      </c>
      <c r="G38" s="8">
        <v>50869303368</v>
      </c>
      <c r="I38" s="8">
        <v>32379601444.9231</v>
      </c>
      <c r="K38" s="8">
        <v>0</v>
      </c>
      <c r="M38" s="4">
        <v>0</v>
      </c>
      <c r="O38" s="26">
        <v>0</v>
      </c>
      <c r="Q38" s="26">
        <v>0</v>
      </c>
      <c r="S38" s="26">
        <f t="shared" si="0"/>
        <v>13115430</v>
      </c>
      <c r="U38" s="8">
        <v>2488</v>
      </c>
      <c r="V38" s="8"/>
      <c r="W38" s="8">
        <f t="shared" si="4"/>
        <v>50869303368</v>
      </c>
      <c r="X38" s="8"/>
      <c r="Y38" s="8">
        <v>32379601445</v>
      </c>
      <c r="Z38" s="8"/>
      <c r="AA38" s="54">
        <f t="shared" si="1"/>
        <v>8.532707146432764E-3</v>
      </c>
      <c r="AC38" s="29"/>
      <c r="AE38" s="139"/>
    </row>
    <row r="39" spans="1:31" ht="30" customHeight="1">
      <c r="A39" s="208" t="s">
        <v>203</v>
      </c>
      <c r="B39" s="208"/>
      <c r="C39" s="208"/>
      <c r="D39" s="141"/>
      <c r="E39" s="142">
        <v>6322</v>
      </c>
      <c r="F39" s="141"/>
      <c r="G39" s="142">
        <v>149388207026</v>
      </c>
      <c r="H39" s="141"/>
      <c r="I39" s="142">
        <v>142773764948.784</v>
      </c>
      <c r="J39" s="141"/>
      <c r="K39" s="142">
        <v>39</v>
      </c>
      <c r="L39" s="142"/>
      <c r="M39" s="142">
        <v>1026601061</v>
      </c>
      <c r="N39" s="142"/>
      <c r="O39" s="26">
        <v>0</v>
      </c>
      <c r="P39" s="141"/>
      <c r="Q39" s="26">
        <v>0</v>
      </c>
      <c r="R39" s="141"/>
      <c r="S39" s="26">
        <f t="shared" si="0"/>
        <v>6361</v>
      </c>
      <c r="T39" s="141"/>
      <c r="U39" s="8">
        <v>25530050</v>
      </c>
      <c r="V39" s="8"/>
      <c r="W39" s="8">
        <f t="shared" si="4"/>
        <v>150414808087</v>
      </c>
      <c r="X39" s="8"/>
      <c r="Y39" s="37">
        <v>162006896094.67999</v>
      </c>
      <c r="Z39" s="8"/>
      <c r="AA39" s="54">
        <f t="shared" si="1"/>
        <v>4.269223024336908E-2</v>
      </c>
      <c r="AC39" s="29"/>
    </row>
    <row r="40" spans="1:31" ht="30" customHeight="1">
      <c r="A40" s="208" t="s">
        <v>204</v>
      </c>
      <c r="B40" s="208"/>
      <c r="C40" s="208"/>
      <c r="D40" s="141"/>
      <c r="E40" s="142">
        <v>39745</v>
      </c>
      <c r="F40" s="141"/>
      <c r="G40" s="142">
        <v>44771468454</v>
      </c>
      <c r="H40" s="141"/>
      <c r="I40" s="142">
        <v>157091762744</v>
      </c>
      <c r="J40" s="141"/>
      <c r="K40" s="142">
        <v>5488</v>
      </c>
      <c r="L40" s="141"/>
      <c r="M40" s="142">
        <v>31354615697</v>
      </c>
      <c r="N40" s="141"/>
      <c r="O40" s="26">
        <v>-5745</v>
      </c>
      <c r="P40" s="141"/>
      <c r="Q40" s="8">
        <v>33277537439</v>
      </c>
      <c r="R40" s="141"/>
      <c r="S40" s="26">
        <f t="shared" si="0"/>
        <v>39488</v>
      </c>
      <c r="T40" s="141"/>
      <c r="U40" s="8">
        <v>5272080</v>
      </c>
      <c r="V40" s="8"/>
      <c r="W40" s="8">
        <v>66457383128</v>
      </c>
      <c r="X40" s="8"/>
      <c r="Y40" s="37">
        <v>207684253691.90399</v>
      </c>
      <c r="Z40" s="8"/>
      <c r="AA40" s="54">
        <f t="shared" si="1"/>
        <v>5.4729176289849309E-2</v>
      </c>
      <c r="AC40" s="29"/>
    </row>
    <row r="41" spans="1:31" ht="30" customHeight="1" thickBot="1">
      <c r="A41" s="199" t="s">
        <v>43</v>
      </c>
      <c r="B41" s="199"/>
      <c r="C41" s="199"/>
      <c r="D41" s="199"/>
      <c r="E41" s="22">
        <f>SUM(E9:E40)</f>
        <v>1095876085</v>
      </c>
      <c r="F41" s="15"/>
      <c r="G41" s="22">
        <f>SUM(G9:G40)</f>
        <v>3657980393200</v>
      </c>
      <c r="H41" s="15"/>
      <c r="I41" s="22">
        <f>SUM(I9:I40)</f>
        <v>3682197883232.668</v>
      </c>
      <c r="J41" s="15"/>
      <c r="K41" s="22">
        <f>SUM(K9:K40)</f>
        <v>72218932</v>
      </c>
      <c r="L41" s="15"/>
      <c r="M41" s="22">
        <f>SUM(M9:M40)</f>
        <v>32381216758</v>
      </c>
      <c r="N41" s="15"/>
      <c r="O41" s="27">
        <f>SUM(O9:O40)</f>
        <v>-30319482</v>
      </c>
      <c r="P41" s="15"/>
      <c r="Q41" s="22">
        <f>SUM(Q9:Q40)</f>
        <v>67483399197</v>
      </c>
      <c r="R41" s="15"/>
      <c r="S41" s="22">
        <f>SUM(S9:S40)</f>
        <v>1137775535</v>
      </c>
      <c r="T41" s="15"/>
      <c r="U41" s="131"/>
      <c r="V41" s="15"/>
      <c r="W41" s="22">
        <f>SUM(W9:W40)</f>
        <v>3635175165483</v>
      </c>
      <c r="X41" s="15"/>
      <c r="Y41" s="22">
        <f>SUM(Y9:Y40)</f>
        <v>3678460422298.1006</v>
      </c>
      <c r="Z41" s="15"/>
      <c r="AA41" s="176">
        <f>SUM(AA9:AA40)</f>
        <v>0.96935181819725091</v>
      </c>
    </row>
    <row r="42" spans="1:31" ht="30" customHeight="1" thickTop="1">
      <c r="A42" s="207"/>
      <c r="B42" s="207"/>
      <c r="C42" s="207"/>
      <c r="D42" s="207"/>
      <c r="M42" s="8"/>
      <c r="W42" s="8"/>
      <c r="Y42" s="50"/>
    </row>
    <row r="43" spans="1:31" ht="30" customHeight="1">
      <c r="G43" s="8"/>
      <c r="Q43" s="143"/>
      <c r="W43" s="8"/>
      <c r="Y43" s="50"/>
    </row>
    <row r="44" spans="1:31" ht="30" customHeight="1">
      <c r="G44" s="8"/>
      <c r="Q44" s="143"/>
      <c r="S44" s="8"/>
      <c r="W44" s="8"/>
      <c r="Y44" s="50"/>
      <c r="AA44" s="8"/>
    </row>
    <row r="45" spans="1:31" ht="30" customHeight="1">
      <c r="E45" s="8"/>
      <c r="G45" s="8"/>
      <c r="I45" s="8"/>
      <c r="K45" s="8"/>
      <c r="Y45" s="50"/>
    </row>
    <row r="46" spans="1:31" ht="30" customHeight="1">
      <c r="M46" s="26"/>
      <c r="Y46" s="8"/>
    </row>
  </sheetData>
  <autoFilter ref="A1:AA41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4">
    <mergeCell ref="A42:D42"/>
    <mergeCell ref="A27:C27"/>
    <mergeCell ref="A29:C29"/>
    <mergeCell ref="A30:C30"/>
    <mergeCell ref="A41:D41"/>
    <mergeCell ref="A39:C39"/>
    <mergeCell ref="A40:C40"/>
    <mergeCell ref="A32:C32"/>
    <mergeCell ref="A33:C33"/>
    <mergeCell ref="A34:C34"/>
    <mergeCell ref="A35:C35"/>
    <mergeCell ref="A36:C36"/>
    <mergeCell ref="A37:C37"/>
    <mergeCell ref="A38:C38"/>
    <mergeCell ref="A28:C28"/>
    <mergeCell ref="A31:C31"/>
    <mergeCell ref="A25:C25"/>
    <mergeCell ref="A26:C26"/>
    <mergeCell ref="A21:C21"/>
    <mergeCell ref="A22:C22"/>
    <mergeCell ref="A24:C24"/>
    <mergeCell ref="A23:C23"/>
    <mergeCell ref="A19:C19"/>
    <mergeCell ref="A20:C20"/>
    <mergeCell ref="A17:C17"/>
    <mergeCell ref="A18:C18"/>
    <mergeCell ref="A16:C16"/>
    <mergeCell ref="A14:C14"/>
    <mergeCell ref="A15:C15"/>
    <mergeCell ref="A12:C12"/>
    <mergeCell ref="A13:C13"/>
    <mergeCell ref="A11:C11"/>
    <mergeCell ref="A10:C10"/>
    <mergeCell ref="A9:C9"/>
    <mergeCell ref="S7:S8"/>
    <mergeCell ref="U7:U8"/>
    <mergeCell ref="O7:Q7"/>
    <mergeCell ref="G7:G8"/>
    <mergeCell ref="I7:I8"/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W17"/>
  <sheetViews>
    <sheetView rightToLeft="1" view="pageBreakPreview" topLeftCell="A7" zoomScaleNormal="100" zoomScaleSheetLayoutView="100" workbookViewId="0">
      <selection activeCell="O16" sqref="O16:S16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215" t="s">
        <v>128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</row>
    <row r="2" spans="1:49" ht="30" customHeight="1">
      <c r="A2" s="215" t="s">
        <v>130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</row>
    <row r="3" spans="1:49" ht="30" customHeight="1">
      <c r="A3" s="215" t="s">
        <v>222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</row>
    <row r="4" spans="1:49" ht="30" customHeight="1">
      <c r="A4" s="210" t="s">
        <v>44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</row>
    <row r="5" spans="1:49" ht="30" customHeight="1">
      <c r="A5" s="209"/>
      <c r="B5" s="209"/>
      <c r="C5" s="209"/>
      <c r="D5" s="209"/>
      <c r="E5" s="209"/>
      <c r="F5" s="209"/>
      <c r="G5" s="209"/>
      <c r="I5" s="211" t="s">
        <v>215</v>
      </c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C5" s="211" t="s">
        <v>223</v>
      </c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</row>
    <row r="6" spans="1:49" ht="30" customHeight="1">
      <c r="A6" s="211" t="s">
        <v>45</v>
      </c>
      <c r="B6" s="211"/>
      <c r="C6" s="211"/>
      <c r="D6" s="211"/>
      <c r="E6" s="211"/>
      <c r="F6" s="211"/>
      <c r="G6" s="211"/>
      <c r="I6" s="211" t="s">
        <v>46</v>
      </c>
      <c r="J6" s="211"/>
      <c r="K6" s="211"/>
      <c r="M6" s="211" t="s">
        <v>47</v>
      </c>
      <c r="N6" s="211"/>
      <c r="O6" s="211"/>
      <c r="Q6" s="211" t="s">
        <v>48</v>
      </c>
      <c r="R6" s="211"/>
      <c r="S6" s="211"/>
      <c r="T6" s="211"/>
      <c r="U6" s="211"/>
      <c r="W6" s="211" t="s">
        <v>49</v>
      </c>
      <c r="X6" s="211"/>
      <c r="Y6" s="211"/>
      <c r="Z6" s="211"/>
      <c r="AA6" s="211"/>
      <c r="AC6" s="211" t="s">
        <v>46</v>
      </c>
      <c r="AD6" s="211"/>
      <c r="AE6" s="211"/>
      <c r="AF6" s="211"/>
      <c r="AG6" s="211"/>
      <c r="AI6" s="211" t="s">
        <v>47</v>
      </c>
      <c r="AJ6" s="211"/>
      <c r="AK6" s="211"/>
      <c r="AM6" s="211" t="s">
        <v>48</v>
      </c>
      <c r="AN6" s="211"/>
      <c r="AO6" s="211"/>
      <c r="AQ6" s="211" t="s">
        <v>49</v>
      </c>
      <c r="AR6" s="211"/>
      <c r="AS6" s="211"/>
    </row>
    <row r="7" spans="1:49" ht="30" customHeight="1">
      <c r="A7" s="213"/>
      <c r="B7" s="213"/>
      <c r="C7" s="213"/>
      <c r="D7" s="213"/>
      <c r="E7" s="213"/>
      <c r="F7" s="213"/>
      <c r="G7" s="213"/>
      <c r="I7" s="213"/>
      <c r="J7" s="213"/>
      <c r="K7" s="213"/>
      <c r="M7" s="213"/>
      <c r="N7" s="213"/>
      <c r="O7" s="213"/>
      <c r="Q7" s="213"/>
      <c r="R7" s="213"/>
      <c r="S7" s="213"/>
      <c r="T7" s="213"/>
      <c r="U7" s="213"/>
      <c r="W7" s="213"/>
      <c r="X7" s="213"/>
      <c r="Y7" s="213"/>
      <c r="Z7" s="213"/>
      <c r="AA7" s="213"/>
      <c r="AC7" s="213"/>
      <c r="AD7" s="213"/>
      <c r="AE7" s="213"/>
      <c r="AF7" s="213"/>
      <c r="AG7" s="213"/>
      <c r="AI7" s="213"/>
      <c r="AJ7" s="213"/>
      <c r="AK7" s="213"/>
      <c r="AM7" s="213"/>
      <c r="AN7" s="213"/>
      <c r="AO7" s="213"/>
      <c r="AQ7" s="213"/>
      <c r="AR7" s="213"/>
      <c r="AS7" s="213"/>
    </row>
    <row r="8" spans="1:49" ht="30" customHeight="1">
      <c r="A8" s="210" t="s">
        <v>50</v>
      </c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</row>
    <row r="9" spans="1:49" ht="30" customHeight="1">
      <c r="C9" s="211" t="str">
        <f>I5</f>
        <v>1404/12/29</v>
      </c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Y9" s="211" t="str">
        <f>AC5</f>
        <v>1405/01/31</v>
      </c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</row>
    <row r="10" spans="1:49" ht="30" customHeight="1">
      <c r="A10" s="41" t="s">
        <v>45</v>
      </c>
      <c r="C10" s="36" t="s">
        <v>51</v>
      </c>
      <c r="D10" s="35"/>
      <c r="E10" s="36" t="s">
        <v>52</v>
      </c>
      <c r="F10" s="35"/>
      <c r="G10" s="214" t="s">
        <v>53</v>
      </c>
      <c r="H10" s="214"/>
      <c r="I10" s="214"/>
      <c r="J10" s="35"/>
      <c r="K10" s="214" t="s">
        <v>54</v>
      </c>
      <c r="L10" s="214"/>
      <c r="M10" s="214"/>
      <c r="N10" s="35"/>
      <c r="O10" s="214" t="s">
        <v>47</v>
      </c>
      <c r="P10" s="214"/>
      <c r="Q10" s="214"/>
      <c r="R10" s="35"/>
      <c r="S10" s="213" t="s">
        <v>48</v>
      </c>
      <c r="T10" s="213"/>
      <c r="U10" s="213"/>
      <c r="V10" s="213"/>
      <c r="W10" s="213"/>
      <c r="Y10" s="214" t="s">
        <v>51</v>
      </c>
      <c r="Z10" s="214"/>
      <c r="AA10" s="214"/>
      <c r="AB10" s="214"/>
      <c r="AC10" s="214"/>
      <c r="AD10" s="35"/>
      <c r="AE10" s="214" t="s">
        <v>52</v>
      </c>
      <c r="AF10" s="214"/>
      <c r="AG10" s="214"/>
      <c r="AH10" s="214"/>
      <c r="AI10" s="214"/>
      <c r="AJ10" s="35"/>
      <c r="AK10" s="214" t="s">
        <v>53</v>
      </c>
      <c r="AL10" s="214"/>
      <c r="AM10" s="214"/>
      <c r="AN10" s="35"/>
      <c r="AO10" s="214" t="s">
        <v>54</v>
      </c>
      <c r="AP10" s="214"/>
      <c r="AQ10" s="214"/>
      <c r="AR10" s="35"/>
      <c r="AS10" s="214" t="s">
        <v>47</v>
      </c>
      <c r="AT10" s="214"/>
      <c r="AU10" s="35"/>
      <c r="AV10" s="214" t="s">
        <v>48</v>
      </c>
      <c r="AW10" s="214"/>
    </row>
    <row r="11" spans="1:49" ht="30" customHeight="1">
      <c r="A11" s="34" t="s">
        <v>201</v>
      </c>
      <c r="C11" s="34" t="s">
        <v>55</v>
      </c>
      <c r="E11" s="34" t="s">
        <v>209</v>
      </c>
      <c r="G11" s="209"/>
      <c r="H11" s="209"/>
      <c r="I11" s="209"/>
      <c r="K11" s="37"/>
      <c r="L11" s="37"/>
      <c r="M11" s="37"/>
      <c r="O11" s="37"/>
      <c r="P11" s="37"/>
      <c r="Q11" s="37"/>
      <c r="R11" s="46"/>
      <c r="T11" s="209"/>
      <c r="U11" s="209"/>
      <c r="V11" s="209"/>
      <c r="W11" s="209"/>
      <c r="Y11" s="212" t="s">
        <v>55</v>
      </c>
      <c r="Z11" s="212"/>
      <c r="AA11" s="212"/>
      <c r="AG11" s="46" t="s">
        <v>209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212">
        <v>0</v>
      </c>
      <c r="AW11" s="212"/>
    </row>
    <row r="12" spans="1:49" ht="30" customHeight="1">
      <c r="A12" s="34" t="s">
        <v>202</v>
      </c>
      <c r="C12" s="34" t="s">
        <v>55</v>
      </c>
      <c r="E12" s="34" t="s">
        <v>56</v>
      </c>
      <c r="K12" s="37"/>
      <c r="L12" s="37"/>
      <c r="M12" s="37"/>
      <c r="O12" s="37"/>
      <c r="P12" s="37"/>
      <c r="Q12" s="37"/>
      <c r="R12" s="46"/>
      <c r="T12" s="209"/>
      <c r="U12" s="209"/>
      <c r="V12" s="209"/>
      <c r="W12" s="209"/>
      <c r="Y12" s="209" t="s">
        <v>55</v>
      </c>
      <c r="Z12" s="209"/>
      <c r="AA12" s="209"/>
      <c r="AG12" s="46" t="s">
        <v>56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209">
        <v>0</v>
      </c>
      <c r="AW12" s="209"/>
    </row>
    <row r="13" spans="1:49" ht="30" customHeight="1">
      <c r="A13" s="34" t="s">
        <v>210</v>
      </c>
      <c r="C13" s="34" t="s">
        <v>55</v>
      </c>
      <c r="E13" s="34" t="s">
        <v>209</v>
      </c>
      <c r="K13" s="37"/>
      <c r="L13" s="37"/>
      <c r="M13" s="37"/>
      <c r="O13" s="37"/>
      <c r="P13" s="37"/>
      <c r="Q13" s="37"/>
      <c r="R13" s="46"/>
      <c r="T13" s="209"/>
      <c r="U13" s="209"/>
      <c r="V13" s="209"/>
      <c r="W13" s="209"/>
      <c r="Z13" s="209" t="s">
        <v>55</v>
      </c>
      <c r="AA13" s="209"/>
      <c r="AG13" s="46" t="s">
        <v>209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209">
        <v>0</v>
      </c>
      <c r="AW13" s="209"/>
    </row>
    <row r="14" spans="1:49" ht="30" customHeight="1">
      <c r="A14" s="210" t="s">
        <v>58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</row>
    <row r="15" spans="1:49" ht="30" customHeight="1">
      <c r="C15" s="211" t="str">
        <f>C9</f>
        <v>1404/12/29</v>
      </c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O15" s="211" t="str">
        <f>Y9</f>
        <v>1405/01/31</v>
      </c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K15" s="209"/>
      <c r="AL15" s="209"/>
      <c r="AM15" s="209"/>
      <c r="AO15" s="209"/>
      <c r="AP15" s="209"/>
      <c r="AQ15" s="209"/>
      <c r="AS15" s="209"/>
      <c r="AT15" s="209"/>
    </row>
    <row r="16" spans="1:49" ht="30" customHeight="1">
      <c r="A16" s="41" t="s">
        <v>45</v>
      </c>
      <c r="C16" s="36" t="s">
        <v>52</v>
      </c>
      <c r="D16" s="35"/>
      <c r="E16" s="36" t="s">
        <v>54</v>
      </c>
      <c r="F16" s="35"/>
      <c r="G16" s="214" t="s">
        <v>47</v>
      </c>
      <c r="H16" s="214"/>
      <c r="I16" s="214"/>
      <c r="J16" s="35"/>
      <c r="K16" s="214" t="s">
        <v>48</v>
      </c>
      <c r="L16" s="214"/>
      <c r="M16" s="214"/>
      <c r="O16" s="214" t="s">
        <v>52</v>
      </c>
      <c r="P16" s="214"/>
      <c r="Q16" s="214"/>
      <c r="R16" s="214"/>
      <c r="S16" s="214"/>
      <c r="T16" s="35"/>
      <c r="U16" s="214" t="s">
        <v>54</v>
      </c>
      <c r="V16" s="214"/>
      <c r="W16" s="214"/>
      <c r="X16" s="214"/>
      <c r="Y16" s="214"/>
      <c r="Z16" s="35"/>
      <c r="AA16" s="214" t="s">
        <v>47</v>
      </c>
      <c r="AB16" s="214"/>
      <c r="AC16" s="214"/>
      <c r="AD16" s="214"/>
      <c r="AE16" s="214"/>
      <c r="AF16" s="35"/>
      <c r="AG16" s="214" t="s">
        <v>48</v>
      </c>
      <c r="AH16" s="214"/>
      <c r="AI16" s="214"/>
      <c r="AK16" s="209"/>
      <c r="AL16" s="209"/>
      <c r="AM16" s="209"/>
      <c r="AO16" s="209"/>
      <c r="AP16" s="209"/>
      <c r="AQ16" s="209"/>
      <c r="AS16" s="209"/>
      <c r="AT16" s="209"/>
    </row>
    <row r="17" spans="1:46" ht="30" customHeight="1">
      <c r="A17" s="35"/>
      <c r="C17" s="35"/>
      <c r="E17" s="35"/>
      <c r="G17" s="212"/>
      <c r="H17" s="212"/>
      <c r="I17" s="212"/>
      <c r="K17" s="212"/>
      <c r="L17" s="212"/>
      <c r="M17" s="212"/>
      <c r="O17" s="212"/>
      <c r="P17" s="212"/>
      <c r="Q17" s="212"/>
      <c r="R17" s="212"/>
      <c r="S17" s="212"/>
      <c r="U17" s="212"/>
      <c r="V17" s="212"/>
      <c r="W17" s="212"/>
      <c r="X17" s="212"/>
      <c r="Y17" s="212"/>
      <c r="AA17" s="212"/>
      <c r="AB17" s="212"/>
      <c r="AC17" s="212"/>
      <c r="AD17" s="212"/>
      <c r="AE17" s="212"/>
      <c r="AG17" s="212"/>
      <c r="AH17" s="212"/>
      <c r="AI17" s="212"/>
      <c r="AK17" s="209"/>
      <c r="AL17" s="209"/>
      <c r="AM17" s="209"/>
      <c r="AO17" s="209"/>
      <c r="AP17" s="209"/>
      <c r="AQ17" s="209"/>
      <c r="AS17" s="209"/>
      <c r="AT17" s="209"/>
    </row>
  </sheetData>
  <mergeCells count="72">
    <mergeCell ref="AS15:AT15"/>
    <mergeCell ref="AS16:AT16"/>
    <mergeCell ref="AS17:AT17"/>
    <mergeCell ref="AO16:AQ16"/>
    <mergeCell ref="AO17:AQ17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1:AW1"/>
    <mergeCell ref="A2:AW2"/>
    <mergeCell ref="A3:AW3"/>
    <mergeCell ref="A4:AW4"/>
    <mergeCell ref="I5:AA5"/>
    <mergeCell ref="AC5:AS5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T13:W13"/>
    <mergeCell ref="T12:W12"/>
    <mergeCell ref="A8:AW8"/>
    <mergeCell ref="C9:W9"/>
    <mergeCell ref="Y9:AV9"/>
    <mergeCell ref="AV11:AW11"/>
    <mergeCell ref="AV12:AW12"/>
    <mergeCell ref="AV13:AW13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5EC7D-ECF5-4039-8036-6378B13631B3}">
  <sheetPr>
    <tabColor rgb="FF92D050"/>
    <pageSetUpPr fitToPage="1"/>
  </sheetPr>
  <dimension ref="A1:R20"/>
  <sheetViews>
    <sheetView rightToLeft="1" tabSelected="1" view="pageBreakPreview" topLeftCell="A5" zoomScaleNormal="100" zoomScaleSheetLayoutView="100" workbookViewId="0">
      <selection activeCell="Q16" sqref="Q16"/>
    </sheetView>
  </sheetViews>
  <sheetFormatPr defaultRowHeight="30" customHeight="1"/>
  <cols>
    <col min="1" max="1" width="39" style="68" customWidth="1"/>
    <col min="2" max="2" width="1.28515625" style="68" customWidth="1"/>
    <col min="3" max="3" width="16.85546875" style="68" customWidth="1"/>
    <col min="4" max="4" width="1.28515625" style="68" customWidth="1"/>
    <col min="5" max="5" width="20.7109375" style="68" customWidth="1"/>
    <col min="6" max="6" width="1.28515625" style="68" customWidth="1"/>
    <col min="7" max="7" width="16.7109375" style="68" customWidth="1"/>
    <col min="8" max="8" width="1.28515625" style="68" customWidth="1"/>
    <col min="9" max="9" width="16.5703125" style="68" customWidth="1"/>
    <col min="10" max="10" width="1.28515625" style="68" customWidth="1"/>
    <col min="11" max="11" width="20.42578125" style="68" customWidth="1"/>
    <col min="12" max="12" width="1.28515625" style="68" customWidth="1"/>
    <col min="13" max="13" width="15.5703125" style="68" customWidth="1"/>
    <col min="14" max="14" width="1.28515625" style="68" customWidth="1"/>
    <col min="15" max="15" width="0.28515625" style="70" customWidth="1"/>
    <col min="16" max="16" width="6.7109375" style="70" customWidth="1"/>
    <col min="17" max="17" width="14.7109375" style="70" bestFit="1" customWidth="1"/>
    <col min="18" max="16384" width="9.140625" style="70"/>
  </cols>
  <sheetData>
    <row r="1" spans="1:18" ht="30" customHeight="1">
      <c r="A1" s="215" t="s">
        <v>225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</row>
    <row r="2" spans="1:18" ht="30" customHeight="1">
      <c r="A2" s="215" t="s">
        <v>129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8" ht="30" customHeight="1">
      <c r="A3" s="215" t="s">
        <v>243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8" s="71" customFormat="1" ht="30" customHeight="1">
      <c r="A4" s="210" t="s">
        <v>226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</row>
    <row r="5" spans="1:18" s="71" customFormat="1" ht="30" customHeight="1">
      <c r="A5" s="210" t="s">
        <v>227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</row>
    <row r="6" spans="1:18" ht="30" customHeight="1">
      <c r="A6" s="211" t="s">
        <v>228</v>
      </c>
      <c r="B6" s="34"/>
      <c r="C6" s="215" t="s">
        <v>244</v>
      </c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1:18" ht="42">
      <c r="A7" s="211"/>
      <c r="B7" s="34"/>
      <c r="C7" s="76" t="s">
        <v>9</v>
      </c>
      <c r="D7" s="35"/>
      <c r="E7" s="76" t="s">
        <v>229</v>
      </c>
      <c r="F7" s="35"/>
      <c r="G7" s="76" t="s">
        <v>230</v>
      </c>
      <c r="H7" s="34"/>
      <c r="I7" s="185" t="s">
        <v>231</v>
      </c>
      <c r="J7" s="35"/>
      <c r="K7" s="76" t="s">
        <v>232</v>
      </c>
      <c r="L7" s="35"/>
      <c r="M7" s="185" t="s">
        <v>233</v>
      </c>
      <c r="N7" s="182"/>
    </row>
    <row r="8" spans="1:18" ht="30" customHeight="1">
      <c r="A8" s="57" t="s">
        <v>38</v>
      </c>
      <c r="B8" s="34"/>
      <c r="C8" s="39">
        <v>102375948</v>
      </c>
      <c r="D8" s="78"/>
      <c r="E8" s="39">
        <v>7120</v>
      </c>
      <c r="F8" s="78"/>
      <c r="G8" s="39">
        <v>6764</v>
      </c>
      <c r="H8" s="34"/>
      <c r="I8" s="184">
        <v>-0.05</v>
      </c>
      <c r="J8" s="34"/>
      <c r="K8" s="39">
        <v>346235456136</v>
      </c>
      <c r="L8" s="34"/>
      <c r="M8" s="216"/>
      <c r="N8" s="216"/>
      <c r="R8" s="72"/>
    </row>
    <row r="9" spans="1:18" ht="30" customHeight="1">
      <c r="A9" s="57" t="s">
        <v>34</v>
      </c>
      <c r="B9" s="34"/>
      <c r="C9" s="39">
        <v>14620194</v>
      </c>
      <c r="D9" s="78"/>
      <c r="E9" s="39">
        <v>2725</v>
      </c>
      <c r="F9" s="78"/>
      <c r="G9" s="39">
        <v>2588.75</v>
      </c>
      <c r="H9" s="34"/>
      <c r="I9" s="184">
        <v>-0.05</v>
      </c>
      <c r="J9" s="34"/>
      <c r="K9" s="39">
        <v>30458981170</v>
      </c>
      <c r="L9" s="34"/>
      <c r="M9" s="216"/>
      <c r="N9" s="216"/>
      <c r="R9" s="72"/>
    </row>
    <row r="10" spans="1:18" ht="30" customHeight="1">
      <c r="A10" s="57" t="s">
        <v>135</v>
      </c>
      <c r="B10" s="34"/>
      <c r="C10" s="39">
        <v>61672431</v>
      </c>
      <c r="D10" s="78"/>
      <c r="E10" s="39">
        <v>2218</v>
      </c>
      <c r="F10" s="78"/>
      <c r="G10" s="39">
        <v>2107.1</v>
      </c>
      <c r="H10" s="34"/>
      <c r="I10" s="184">
        <v>-0.05</v>
      </c>
      <c r="J10" s="34"/>
      <c r="K10" s="39">
        <v>101300051539</v>
      </c>
      <c r="L10" s="34"/>
      <c r="M10" s="216"/>
      <c r="N10" s="216"/>
      <c r="R10" s="72"/>
    </row>
    <row r="11" spans="1:18" ht="30" customHeight="1">
      <c r="A11" s="57" t="s">
        <v>31</v>
      </c>
      <c r="B11" s="34"/>
      <c r="C11" s="39">
        <v>394611000</v>
      </c>
      <c r="D11" s="78"/>
      <c r="E11" s="39">
        <v>3133</v>
      </c>
      <c r="F11" s="78"/>
      <c r="G11" s="39">
        <v>2193.1</v>
      </c>
      <c r="H11" s="34"/>
      <c r="I11" s="184">
        <v>-0.3</v>
      </c>
      <c r="J11" s="34"/>
      <c r="K11" s="39">
        <v>720954297000</v>
      </c>
      <c r="L11" s="34"/>
      <c r="M11" s="216"/>
      <c r="N11" s="216"/>
      <c r="R11" s="72"/>
    </row>
    <row r="12" spans="1:18" ht="30" customHeight="1">
      <c r="A12" s="57" t="s">
        <v>163</v>
      </c>
      <c r="B12" s="34"/>
      <c r="C12" s="39">
        <v>158266170</v>
      </c>
      <c r="D12" s="78"/>
      <c r="E12" s="39">
        <v>2000</v>
      </c>
      <c r="F12" s="78"/>
      <c r="G12" s="39">
        <v>1400</v>
      </c>
      <c r="H12" s="34"/>
      <c r="I12" s="184">
        <v>-0.3</v>
      </c>
      <c r="J12" s="34"/>
      <c r="K12" s="39">
        <v>221572638000</v>
      </c>
      <c r="L12" s="34"/>
      <c r="M12" s="216"/>
      <c r="N12" s="216"/>
      <c r="R12" s="72"/>
    </row>
    <row r="13" spans="1:18" ht="30" customHeight="1">
      <c r="A13" s="57" t="s">
        <v>217</v>
      </c>
      <c r="B13" s="34"/>
      <c r="C13" s="39">
        <v>13115430</v>
      </c>
      <c r="D13" s="78"/>
      <c r="E13" s="39">
        <v>2619</v>
      </c>
      <c r="F13" s="78"/>
      <c r="G13" s="39">
        <v>2488.0500000000002</v>
      </c>
      <c r="H13" s="34"/>
      <c r="I13" s="184">
        <v>-0.05</v>
      </c>
      <c r="J13" s="34"/>
      <c r="K13" s="39">
        <v>32631845612</v>
      </c>
      <c r="L13" s="34"/>
      <c r="M13" s="216"/>
      <c r="N13" s="216"/>
      <c r="R13" s="72"/>
    </row>
    <row r="14" spans="1:18" ht="30" customHeight="1">
      <c r="A14" s="57" t="s">
        <v>32</v>
      </c>
      <c r="B14" s="34"/>
      <c r="C14" s="39">
        <v>859076</v>
      </c>
      <c r="D14" s="78"/>
      <c r="E14" s="39">
        <v>1754</v>
      </c>
      <c r="F14" s="78"/>
      <c r="G14" s="39">
        <v>1666.3</v>
      </c>
      <c r="H14" s="34"/>
      <c r="I14" s="184">
        <v>-0.05</v>
      </c>
      <c r="J14" s="34"/>
      <c r="K14" s="39">
        <v>1261724921</v>
      </c>
      <c r="L14" s="34"/>
      <c r="M14" s="216"/>
      <c r="N14" s="216"/>
      <c r="R14" s="72"/>
    </row>
    <row r="15" spans="1:18" ht="30" customHeight="1">
      <c r="A15" s="57" t="s">
        <v>148</v>
      </c>
      <c r="B15" s="34"/>
      <c r="C15" s="39">
        <v>9074762</v>
      </c>
      <c r="D15" s="78"/>
      <c r="E15" s="39">
        <v>1920</v>
      </c>
      <c r="F15" s="78"/>
      <c r="G15" s="39">
        <v>1824</v>
      </c>
      <c r="H15" s="34"/>
      <c r="I15" s="184">
        <v>-0.05</v>
      </c>
      <c r="J15" s="34"/>
      <c r="K15" s="39">
        <v>12629800014</v>
      </c>
      <c r="L15" s="34"/>
      <c r="M15" s="216"/>
      <c r="N15" s="216"/>
      <c r="R15" s="72"/>
    </row>
    <row r="16" spans="1:18" ht="30" customHeight="1">
      <c r="A16" s="57" t="s">
        <v>200</v>
      </c>
      <c r="B16" s="34"/>
      <c r="C16" s="39">
        <v>2457000</v>
      </c>
      <c r="D16" s="78"/>
      <c r="E16" s="39">
        <v>8080</v>
      </c>
      <c r="F16" s="78"/>
      <c r="G16" s="39">
        <v>7676</v>
      </c>
      <c r="H16" s="34"/>
      <c r="I16" s="184">
        <v>-0.05</v>
      </c>
      <c r="J16" s="34"/>
      <c r="K16" s="39">
        <v>17412759000</v>
      </c>
      <c r="L16" s="34"/>
      <c r="M16" s="216"/>
      <c r="N16" s="216"/>
      <c r="R16" s="72"/>
    </row>
    <row r="17" spans="1:17" ht="30" customHeight="1" thickBot="1">
      <c r="A17" s="180" t="s">
        <v>43</v>
      </c>
      <c r="B17" s="34"/>
      <c r="C17" s="81">
        <f>SUM(C8:C16)</f>
        <v>757052011</v>
      </c>
      <c r="D17" s="34"/>
      <c r="E17" s="179"/>
      <c r="F17" s="34"/>
      <c r="G17" s="179"/>
      <c r="H17" s="34"/>
      <c r="I17" s="81"/>
      <c r="J17" s="32"/>
      <c r="K17" s="82">
        <f>SUM(K8:K16)</f>
        <v>1484457553392</v>
      </c>
      <c r="L17" s="32"/>
      <c r="M17" s="183"/>
      <c r="N17" s="32"/>
    </row>
    <row r="18" spans="1:17" ht="30" customHeight="1" thickTop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</row>
    <row r="20" spans="1:17" ht="30" customHeight="1">
      <c r="Q20" s="72"/>
    </row>
  </sheetData>
  <autoFilter ref="A1:A20" xr:uid="{00000000-0001-0000-0E00-000000000000}"/>
  <mergeCells count="16">
    <mergeCell ref="M16:N16"/>
    <mergeCell ref="M15:N15"/>
    <mergeCell ref="M11:N11"/>
    <mergeCell ref="M12:N12"/>
    <mergeCell ref="M13:N13"/>
    <mergeCell ref="M14:N14"/>
    <mergeCell ref="M9:N9"/>
    <mergeCell ref="M10:N10"/>
    <mergeCell ref="M8:N8"/>
    <mergeCell ref="A1:N1"/>
    <mergeCell ref="A2:N2"/>
    <mergeCell ref="A3:N3"/>
    <mergeCell ref="A4:N4"/>
    <mergeCell ref="A6:A7"/>
    <mergeCell ref="A5:N5"/>
    <mergeCell ref="C6:N6"/>
  </mergeCells>
  <pageMargins left="0.39" right="0.39" top="0.39" bottom="0.39" header="0" footer="0"/>
  <pageSetup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5"/>
  <sheetViews>
    <sheetView rightToLeft="1" view="pageBreakPreview" zoomScaleNormal="100" zoomScaleSheetLayoutView="100" workbookViewId="0">
      <selection activeCell="L7" sqref="L7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8.2851562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18.285156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7" ht="30" customHeight="1">
      <c r="A2" s="199" t="s">
        <v>129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7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</row>
    <row r="4" spans="1:17" ht="30" customHeight="1">
      <c r="A4" s="3" t="s">
        <v>59</v>
      </c>
      <c r="B4" s="200" t="s">
        <v>60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</row>
    <row r="5" spans="1:17" ht="30" customHeight="1">
      <c r="D5" s="1" t="s">
        <v>223</v>
      </c>
      <c r="F5" s="217" t="s">
        <v>5</v>
      </c>
      <c r="G5" s="217"/>
      <c r="H5" s="217"/>
      <c r="J5" s="218" t="s">
        <v>244</v>
      </c>
      <c r="K5" s="218"/>
      <c r="L5" s="218"/>
    </row>
    <row r="6" spans="1:17" ht="42" customHeight="1">
      <c r="A6" s="217" t="s">
        <v>61</v>
      </c>
      <c r="B6" s="217"/>
      <c r="D6" s="1" t="s">
        <v>62</v>
      </c>
      <c r="F6" s="1" t="s">
        <v>63</v>
      </c>
      <c r="H6" s="28" t="s">
        <v>64</v>
      </c>
      <c r="J6" s="52" t="s">
        <v>62</v>
      </c>
      <c r="L6" s="31" t="s">
        <v>14</v>
      </c>
      <c r="Q6" s="29"/>
    </row>
    <row r="7" spans="1:17" ht="30" customHeight="1">
      <c r="A7" s="204" t="s">
        <v>65</v>
      </c>
      <c r="B7" s="204"/>
      <c r="D7" s="6">
        <v>1532178111</v>
      </c>
      <c r="F7" s="6">
        <v>26479431269</v>
      </c>
      <c r="H7" s="25">
        <v>-26057976661</v>
      </c>
      <c r="J7" s="8">
        <f>D7+F7+H7</f>
        <v>1953632719</v>
      </c>
      <c r="L7" s="54">
        <f>O9/3794763008893</f>
        <v>0</v>
      </c>
    </row>
    <row r="8" spans="1:17" ht="30" customHeight="1">
      <c r="A8" s="203" t="s">
        <v>66</v>
      </c>
      <c r="B8" s="203"/>
      <c r="D8" s="8">
        <v>50027029502</v>
      </c>
      <c r="F8" s="8">
        <v>1380251766</v>
      </c>
      <c r="H8" s="26">
        <v>-1400305000</v>
      </c>
      <c r="J8" s="8">
        <f t="shared" ref="J8:J9" si="0">D8+F8+H8</f>
        <v>50006976268</v>
      </c>
      <c r="L8" s="54">
        <f t="shared" ref="L8:L9" si="1">O10/3794763008893</f>
        <v>0</v>
      </c>
      <c r="O8" s="8"/>
      <c r="Q8" s="29"/>
    </row>
    <row r="9" spans="1:17" ht="30" customHeight="1">
      <c r="A9" s="203" t="s">
        <v>67</v>
      </c>
      <c r="B9" s="203"/>
      <c r="D9" s="8">
        <v>30011481660</v>
      </c>
      <c r="F9" s="8">
        <v>51433</v>
      </c>
      <c r="H9" s="26">
        <v>-24000750000</v>
      </c>
      <c r="J9" s="8">
        <f t="shared" si="0"/>
        <v>6010783093</v>
      </c>
      <c r="L9" s="54">
        <f t="shared" si="1"/>
        <v>0</v>
      </c>
      <c r="O9" s="53"/>
      <c r="Q9" s="29"/>
    </row>
    <row r="10" spans="1:17" ht="30" customHeight="1" thickBot="1">
      <c r="A10" s="199" t="s">
        <v>43</v>
      </c>
      <c r="B10" s="199"/>
      <c r="D10" s="22">
        <f>D7+D8+D9</f>
        <v>81570689273</v>
      </c>
      <c r="E10" s="15"/>
      <c r="F10" s="47">
        <f>F7+F8+F9</f>
        <v>27859734468</v>
      </c>
      <c r="G10" s="15"/>
      <c r="H10" s="27">
        <f>H7+H8+H9</f>
        <v>-51459031661</v>
      </c>
      <c r="I10" s="15"/>
      <c r="J10" s="47">
        <f>J7+J8+J9</f>
        <v>57971392080</v>
      </c>
      <c r="K10" s="15"/>
      <c r="L10" s="55">
        <f>L7+L8+L9</f>
        <v>0</v>
      </c>
      <c r="Q10" s="29"/>
    </row>
    <row r="11" spans="1:17" ht="30" customHeight="1" thickTop="1">
      <c r="F11" s="8"/>
      <c r="L11" s="16"/>
      <c r="Q11" s="50"/>
    </row>
    <row r="12" spans="1:17" ht="30" customHeight="1">
      <c r="F12" s="8"/>
    </row>
    <row r="13" spans="1:17" ht="30" customHeight="1">
      <c r="F13" s="8"/>
      <c r="J13" s="8"/>
    </row>
    <row r="14" spans="1:17" ht="30" customHeight="1">
      <c r="F14" s="8"/>
      <c r="J14" s="8"/>
    </row>
    <row r="15" spans="1:17" ht="30" customHeight="1">
      <c r="F15" s="8"/>
    </row>
  </sheetData>
  <mergeCells count="11">
    <mergeCell ref="A10:B10"/>
    <mergeCell ref="A6:B6"/>
    <mergeCell ref="A7:B7"/>
    <mergeCell ref="A8:B8"/>
    <mergeCell ref="A9:B9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S23"/>
  <sheetViews>
    <sheetView rightToLeft="1" view="pageBreakPreview" zoomScaleNormal="100" zoomScaleSheetLayoutView="100" workbookViewId="0">
      <selection activeCell="J11" sqref="J11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42578125" style="42" customWidth="1"/>
    <col min="11" max="11" width="0.28515625" style="13" customWidth="1"/>
    <col min="12" max="12" width="9.140625" style="13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9" ht="30" customHeight="1">
      <c r="A2" s="199" t="s">
        <v>132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9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9" ht="30" customHeight="1">
      <c r="A4" s="3" t="s">
        <v>70</v>
      </c>
      <c r="B4" s="200" t="s">
        <v>235</v>
      </c>
      <c r="C4" s="200"/>
      <c r="D4" s="200"/>
      <c r="E4" s="200"/>
      <c r="F4" s="200"/>
      <c r="G4" s="200"/>
      <c r="H4" s="200"/>
      <c r="I4" s="200"/>
      <c r="J4" s="200"/>
    </row>
    <row r="5" spans="1:19" ht="37.5" customHeight="1">
      <c r="A5" s="217" t="s">
        <v>71</v>
      </c>
      <c r="B5" s="217"/>
      <c r="D5" s="1" t="s">
        <v>72</v>
      </c>
      <c r="F5" s="1" t="s">
        <v>62</v>
      </c>
      <c r="H5" s="17" t="s">
        <v>73</v>
      </c>
      <c r="J5" s="19" t="s">
        <v>74</v>
      </c>
    </row>
    <row r="6" spans="1:19" ht="30" customHeight="1">
      <c r="A6" s="204" t="s">
        <v>236</v>
      </c>
      <c r="B6" s="204"/>
      <c r="D6" s="43" t="s">
        <v>141</v>
      </c>
      <c r="F6" s="133">
        <f>'درآمد سرمایه گذاری در سهام'!I68</f>
        <v>50506641568</v>
      </c>
      <c r="H6" s="191">
        <f>F6/F12</f>
        <v>0.97259036645118657</v>
      </c>
      <c r="J6" s="193">
        <f>F6/3794763008893</f>
        <v>1.3309564114975836E-2</v>
      </c>
      <c r="M6" s="29"/>
      <c r="P6" s="29"/>
      <c r="S6" s="29"/>
    </row>
    <row r="7" spans="1:19" ht="30" customHeight="1">
      <c r="A7" s="203" t="s">
        <v>237</v>
      </c>
      <c r="B7" s="203"/>
      <c r="D7" s="44" t="s">
        <v>75</v>
      </c>
      <c r="F7" s="8">
        <v>0</v>
      </c>
      <c r="H7" s="51">
        <f>F7/F12</f>
        <v>0</v>
      </c>
      <c r="J7" s="193">
        <f t="shared" ref="J7:J11" si="0">F7/3794763008893</f>
        <v>0</v>
      </c>
      <c r="M7" s="29"/>
      <c r="P7" s="29"/>
    </row>
    <row r="8" spans="1:19" ht="30" customHeight="1">
      <c r="A8" s="203" t="s">
        <v>238</v>
      </c>
      <c r="B8" s="203"/>
      <c r="D8" s="44" t="s">
        <v>142</v>
      </c>
      <c r="F8" s="8">
        <v>0</v>
      </c>
      <c r="H8" s="51">
        <f>F8/F12</f>
        <v>0</v>
      </c>
      <c r="J8" s="193">
        <f t="shared" si="0"/>
        <v>0</v>
      </c>
      <c r="M8" s="29"/>
    </row>
    <row r="9" spans="1:19" ht="30" customHeight="1">
      <c r="A9" s="203" t="s">
        <v>239</v>
      </c>
      <c r="B9" s="203"/>
      <c r="D9" s="44" t="s">
        <v>143</v>
      </c>
      <c r="F9" s="8">
        <f>'درآمد سپرده بانکی'!D11</f>
        <v>1423382942</v>
      </c>
      <c r="H9" s="192">
        <f>F9/F12</f>
        <v>2.7409633548813435E-2</v>
      </c>
      <c r="J9" s="194">
        <f t="shared" si="0"/>
        <v>3.7509139270734752E-4</v>
      </c>
      <c r="M9" s="29"/>
    </row>
    <row r="10" spans="1:19" ht="30" customHeight="1">
      <c r="A10" s="203" t="s">
        <v>241</v>
      </c>
      <c r="B10" s="203"/>
      <c r="D10" s="44" t="s">
        <v>144</v>
      </c>
      <c r="F10" s="8">
        <f>'درآمد اعمال اختیار'!S39</f>
        <v>0</v>
      </c>
      <c r="H10" s="51">
        <f>F10/F12</f>
        <v>0</v>
      </c>
      <c r="J10" s="193">
        <f t="shared" si="0"/>
        <v>0</v>
      </c>
      <c r="M10" s="29"/>
    </row>
    <row r="11" spans="1:19" ht="30" customHeight="1">
      <c r="A11" s="203" t="s">
        <v>76</v>
      </c>
      <c r="B11" s="203"/>
      <c r="D11" s="44" t="s">
        <v>240</v>
      </c>
      <c r="F11" s="26">
        <f>'سایر درآمدها'!D10</f>
        <v>0</v>
      </c>
      <c r="H11" s="56">
        <f>F11/F12</f>
        <v>0</v>
      </c>
      <c r="J11" s="193">
        <f t="shared" si="0"/>
        <v>0</v>
      </c>
      <c r="M11" s="50"/>
      <c r="P11" s="50"/>
    </row>
    <row r="12" spans="1:19" ht="30" customHeight="1">
      <c r="A12" s="219" t="s">
        <v>43</v>
      </c>
      <c r="B12" s="219"/>
      <c r="D12" s="8"/>
      <c r="F12" s="133">
        <f>SUM(F6:F11)</f>
        <v>51930024510</v>
      </c>
      <c r="G12" s="15"/>
      <c r="H12" s="192">
        <f>SUM(H6:H11)</f>
        <v>1</v>
      </c>
      <c r="I12" s="19"/>
      <c r="J12" s="51">
        <f>SUM(J6:J11)</f>
        <v>1.3684655507683182E-2</v>
      </c>
    </row>
    <row r="14" spans="1:19" ht="30" customHeight="1">
      <c r="F14" s="13"/>
    </row>
    <row r="15" spans="1:19" ht="30" customHeight="1">
      <c r="F15" s="29"/>
    </row>
    <row r="16" spans="1:19" ht="30" customHeight="1">
      <c r="F16" s="50"/>
    </row>
    <row r="17" spans="2:13" ht="30" customHeight="1">
      <c r="B17" s="8"/>
      <c r="F17" s="29"/>
    </row>
    <row r="18" spans="2:13" ht="30" customHeight="1">
      <c r="B18" s="8"/>
      <c r="F18" s="8"/>
      <c r="J18" s="134"/>
    </row>
    <row r="19" spans="2:13" ht="30" customHeight="1">
      <c r="B19" s="8"/>
      <c r="F19" s="8"/>
      <c r="J19" s="134"/>
    </row>
    <row r="20" spans="2:13" ht="30" customHeight="1">
      <c r="B20" s="8"/>
      <c r="F20" s="8"/>
      <c r="M20" s="29"/>
    </row>
    <row r="21" spans="2:13" ht="30" customHeight="1">
      <c r="B21" s="8"/>
      <c r="F21" s="8"/>
    </row>
    <row r="22" spans="2:13" ht="30" customHeight="1">
      <c r="F22" s="8"/>
    </row>
    <row r="23" spans="2:13" ht="30" customHeight="1">
      <c r="F23" s="8"/>
    </row>
  </sheetData>
  <mergeCells count="12">
    <mergeCell ref="A12:B12"/>
    <mergeCell ref="A6:B6"/>
    <mergeCell ref="A7:B7"/>
    <mergeCell ref="A8:B8"/>
    <mergeCell ref="A9:B9"/>
    <mergeCell ref="A11:B11"/>
    <mergeCell ref="A10:B10"/>
    <mergeCell ref="A1:J1"/>
    <mergeCell ref="A2:J2"/>
    <mergeCell ref="A3:J3"/>
    <mergeCell ref="B4:J4"/>
    <mergeCell ref="A5:B5"/>
  </mergeCells>
  <pageMargins left="0.39" right="0.39" top="0.39" bottom="0.39" header="0" footer="0"/>
  <pageSetup fitToHeight="0" orientation="landscape" r:id="rId1"/>
  <ignoredErrors>
    <ignoredError sqref="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2"/>
  <sheetViews>
    <sheetView rightToLeft="1" view="pageBreakPreview" zoomScaleNormal="100" zoomScaleSheetLayoutView="100" workbookViewId="0">
      <selection activeCell="D19" sqref="D19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20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9.42578125" style="4" customWidth="1"/>
    <col min="11" max="11" width="0.28515625" style="13" customWidth="1"/>
    <col min="12" max="16" width="9.140625" style="13"/>
    <col min="17" max="17" width="11.7109375" style="13" bestFit="1" customWidth="1"/>
    <col min="18" max="18" width="9.140625" style="13"/>
    <col min="19" max="19" width="12.140625" style="13" bestFit="1" customWidth="1"/>
    <col min="20" max="16384" width="9.140625" style="13"/>
  </cols>
  <sheetData>
    <row r="1" spans="1:20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0" ht="30" customHeight="1">
      <c r="A2" s="199" t="s">
        <v>132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20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20" ht="30" customHeight="1">
      <c r="A4" s="45" t="s">
        <v>146</v>
      </c>
      <c r="B4" s="200" t="s">
        <v>91</v>
      </c>
      <c r="C4" s="200"/>
      <c r="D4" s="200"/>
      <c r="E4" s="200"/>
      <c r="F4" s="200"/>
      <c r="G4" s="200"/>
      <c r="H4" s="200"/>
      <c r="I4" s="200"/>
      <c r="J4" s="200"/>
    </row>
    <row r="5" spans="1:20" ht="30" customHeight="1">
      <c r="A5" s="207"/>
      <c r="B5" s="207"/>
      <c r="D5" s="217" t="s">
        <v>77</v>
      </c>
      <c r="E5" s="217"/>
      <c r="F5" s="217"/>
      <c r="H5" s="217" t="s">
        <v>78</v>
      </c>
      <c r="I5" s="217"/>
      <c r="J5" s="217"/>
      <c r="S5" s="29"/>
    </row>
    <row r="6" spans="1:20" ht="44.25" customHeight="1">
      <c r="A6" s="217" t="s">
        <v>92</v>
      </c>
      <c r="B6" s="217"/>
      <c r="D6" s="12" t="s">
        <v>93</v>
      </c>
      <c r="E6" s="5"/>
      <c r="F6" s="12" t="s">
        <v>94</v>
      </c>
      <c r="H6" s="12" t="s">
        <v>93</v>
      </c>
      <c r="I6" s="5"/>
      <c r="J6" s="12" t="s">
        <v>94</v>
      </c>
      <c r="Q6" s="29"/>
      <c r="S6" s="29"/>
      <c r="T6" s="29"/>
    </row>
    <row r="7" spans="1:20" ht="30" customHeight="1">
      <c r="A7" s="220" t="s">
        <v>65</v>
      </c>
      <c r="B7" s="220"/>
      <c r="D7" s="8">
        <f>'سود سپرده بانکی'!G7</f>
        <v>110574</v>
      </c>
      <c r="F7" s="7"/>
      <c r="H7" s="8">
        <f>'سود سپرده بانکی'!M7</f>
        <v>128442314</v>
      </c>
      <c r="J7" s="7"/>
      <c r="Q7" s="29"/>
      <c r="S7" s="29"/>
      <c r="T7" s="29"/>
    </row>
    <row r="8" spans="1:20" ht="30" customHeight="1">
      <c r="A8" s="207" t="s">
        <v>66</v>
      </c>
      <c r="B8" s="207"/>
      <c r="D8" s="8">
        <f>'سود سپرده بانکی'!G8</f>
        <v>1423220935</v>
      </c>
      <c r="F8" s="9"/>
      <c r="H8" s="8">
        <f>'سود سپرده بانکی'!M8</f>
        <v>1768194637</v>
      </c>
      <c r="J8" s="9"/>
      <c r="Q8" s="29"/>
      <c r="T8" s="29"/>
    </row>
    <row r="9" spans="1:20" ht="30" customHeight="1">
      <c r="A9" s="207" t="s">
        <v>67</v>
      </c>
      <c r="B9" s="207"/>
      <c r="D9" s="8">
        <f>'سود سپرده بانکی'!G9</f>
        <v>51433</v>
      </c>
      <c r="F9" s="9"/>
      <c r="H9" s="8">
        <f>'سود سپرده بانکی'!M9</f>
        <v>473593869</v>
      </c>
      <c r="J9" s="9"/>
      <c r="Q9" s="29"/>
    </row>
    <row r="10" spans="1:20" ht="30" customHeight="1">
      <c r="A10" s="207" t="s">
        <v>68</v>
      </c>
      <c r="B10" s="207"/>
      <c r="D10" s="10">
        <f>'سود سپرده بانکی'!G10</f>
        <v>0</v>
      </c>
      <c r="F10" s="11"/>
      <c r="H10" s="8">
        <f>'سود سپرده بانکی'!M10</f>
        <v>114742</v>
      </c>
      <c r="J10" s="11"/>
    </row>
    <row r="11" spans="1:20" ht="30" customHeight="1">
      <c r="A11" s="199" t="s">
        <v>43</v>
      </c>
      <c r="B11" s="199"/>
      <c r="D11" s="22">
        <f>SUM(D7:D10)</f>
        <v>1423382942</v>
      </c>
      <c r="E11" s="15"/>
      <c r="F11" s="22"/>
      <c r="G11" s="15"/>
      <c r="H11" s="22">
        <f>SUM(H7:H10)</f>
        <v>2370345562</v>
      </c>
      <c r="I11" s="15"/>
      <c r="J11" s="22"/>
      <c r="P11" s="29"/>
      <c r="Q11" s="29"/>
    </row>
    <row r="12" spans="1:20" ht="30" customHeight="1">
      <c r="P12" s="29"/>
      <c r="Q12" s="29"/>
    </row>
  </sheetData>
  <mergeCells count="13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  <mergeCell ref="A5:B5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2"/>
  <sheetViews>
    <sheetView rightToLeft="1" view="pageBreakPreview" zoomScaleNormal="100" zoomScaleSheetLayoutView="100" workbookViewId="0">
      <selection activeCell="D11" sqref="D11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99" t="s">
        <v>128</v>
      </c>
      <c r="B1" s="199"/>
      <c r="C1" s="199"/>
      <c r="D1" s="199"/>
      <c r="E1" s="199"/>
      <c r="F1" s="199"/>
    </row>
    <row r="2" spans="1:17" ht="30" customHeight="1">
      <c r="A2" s="199" t="s">
        <v>132</v>
      </c>
      <c r="B2" s="199"/>
      <c r="C2" s="199"/>
      <c r="D2" s="199"/>
      <c r="E2" s="199"/>
      <c r="F2" s="199"/>
    </row>
    <row r="3" spans="1:17" ht="30" customHeight="1">
      <c r="A3" s="199" t="s">
        <v>243</v>
      </c>
      <c r="B3" s="199"/>
      <c r="C3" s="199"/>
      <c r="D3" s="199"/>
      <c r="E3" s="199"/>
      <c r="F3" s="199"/>
    </row>
    <row r="4" spans="1:17" s="14" customFormat="1" ht="30" customHeight="1">
      <c r="A4" s="45" t="s">
        <v>147</v>
      </c>
      <c r="B4" s="200" t="s">
        <v>76</v>
      </c>
      <c r="C4" s="200"/>
      <c r="D4" s="200"/>
      <c r="E4" s="200"/>
      <c r="F4" s="200"/>
    </row>
    <row r="5" spans="1:17" ht="30" customHeight="1">
      <c r="A5" s="199" t="s">
        <v>76</v>
      </c>
      <c r="B5" s="199"/>
      <c r="D5" s="1" t="s">
        <v>77</v>
      </c>
      <c r="F5" s="1" t="s">
        <v>78</v>
      </c>
      <c r="G5" s="18"/>
      <c r="H5" s="23"/>
    </row>
    <row r="6" spans="1:17" ht="30" customHeight="1">
      <c r="A6" s="196"/>
      <c r="B6" s="196"/>
      <c r="D6" s="2" t="s">
        <v>62</v>
      </c>
      <c r="F6" s="2" t="s">
        <v>62</v>
      </c>
    </row>
    <row r="7" spans="1:17" ht="30" customHeight="1">
      <c r="A7" s="204" t="s">
        <v>76</v>
      </c>
      <c r="B7" s="204"/>
      <c r="D7" s="25">
        <v>0</v>
      </c>
      <c r="F7" s="6">
        <v>5746864573</v>
      </c>
    </row>
    <row r="8" spans="1:17" ht="30" customHeight="1">
      <c r="A8" s="203" t="s">
        <v>95</v>
      </c>
      <c r="B8" s="203"/>
      <c r="D8" s="8">
        <v>0</v>
      </c>
      <c r="F8" s="8">
        <v>0</v>
      </c>
    </row>
    <row r="9" spans="1:17" ht="30" customHeight="1">
      <c r="A9" s="203" t="s">
        <v>96</v>
      </c>
      <c r="B9" s="203"/>
      <c r="D9" s="187">
        <v>0</v>
      </c>
      <c r="F9" s="10">
        <v>2509096367</v>
      </c>
      <c r="Q9" s="24"/>
    </row>
    <row r="10" spans="1:17" ht="30" customHeight="1">
      <c r="A10" s="199" t="s">
        <v>43</v>
      </c>
      <c r="B10" s="199"/>
      <c r="D10" s="187">
        <f>SUM(D7:D9)</f>
        <v>0</v>
      </c>
      <c r="E10" s="15"/>
      <c r="F10" s="22">
        <f>SUM(F7:F9)</f>
        <v>8255960940</v>
      </c>
      <c r="J10" s="24"/>
      <c r="Q10" s="24"/>
    </row>
    <row r="11" spans="1:17" ht="30" customHeight="1">
      <c r="A11" s="207"/>
      <c r="B11" s="207"/>
      <c r="J11" s="24"/>
      <c r="Q11" s="24"/>
    </row>
    <row r="12" spans="1:17" ht="30" customHeight="1">
      <c r="J12" s="24"/>
    </row>
  </sheetData>
  <mergeCells count="10">
    <mergeCell ref="A11:B11"/>
    <mergeCell ref="A7:B7"/>
    <mergeCell ref="A8:B8"/>
    <mergeCell ref="A9:B9"/>
    <mergeCell ref="A10:B10"/>
    <mergeCell ref="A1:F1"/>
    <mergeCell ref="A2:F2"/>
    <mergeCell ref="A3:F3"/>
    <mergeCell ref="B4:F4"/>
    <mergeCell ref="A5:B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2"/>
  <sheetViews>
    <sheetView rightToLeft="1" view="pageBreakPreview" topLeftCell="A2" zoomScaleNormal="100" zoomScaleSheetLayoutView="100" workbookViewId="0">
      <selection activeCell="E9" sqref="E9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4.28515625" style="4" customWidth="1"/>
    <col min="4" max="4" width="1.28515625" style="4" customWidth="1"/>
    <col min="5" max="5" width="13.14062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7.42578125" style="4" customWidth="1"/>
    <col min="10" max="10" width="1.28515625" style="4" customWidth="1"/>
    <col min="11" max="11" width="12.28515625" style="4" customWidth="1"/>
    <col min="12" max="12" width="1.28515625" style="4" customWidth="1"/>
    <col min="13" max="13" width="15.5703125" style="4" customWidth="1"/>
    <col min="14" max="14" width="0.28515625" style="13" customWidth="1"/>
    <col min="15" max="16384" width="9.140625" style="13"/>
  </cols>
  <sheetData>
    <row r="1" spans="1:13" ht="30" customHeight="1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30" customHeight="1">
      <c r="A2" s="199" t="s">
        <v>132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ht="30" customHeight="1">
      <c r="A3" s="199" t="s">
        <v>243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ht="30" customHeight="1">
      <c r="A4" s="200" t="s">
        <v>114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30" customHeight="1">
      <c r="A5" s="217" t="s">
        <v>71</v>
      </c>
      <c r="C5" s="217" t="s">
        <v>77</v>
      </c>
      <c r="D5" s="217"/>
      <c r="E5" s="217"/>
      <c r="F5" s="217"/>
      <c r="G5" s="217"/>
      <c r="I5" s="196" t="s">
        <v>78</v>
      </c>
      <c r="J5" s="196"/>
      <c r="K5" s="196"/>
      <c r="L5" s="196"/>
      <c r="M5" s="196"/>
    </row>
    <row r="6" spans="1:13" ht="30" customHeight="1">
      <c r="A6" s="217"/>
      <c r="C6" s="12" t="s">
        <v>112</v>
      </c>
      <c r="D6" s="5"/>
      <c r="E6" s="12" t="s">
        <v>102</v>
      </c>
      <c r="F6" s="5"/>
      <c r="G6" s="12" t="s">
        <v>113</v>
      </c>
      <c r="I6" s="12" t="s">
        <v>112</v>
      </c>
      <c r="J6" s="5"/>
      <c r="K6" s="12" t="s">
        <v>102</v>
      </c>
      <c r="L6" s="5"/>
      <c r="M6" s="12" t="s">
        <v>113</v>
      </c>
    </row>
    <row r="7" spans="1:13" ht="30" customHeight="1">
      <c r="A7" s="20" t="s">
        <v>65</v>
      </c>
      <c r="C7" s="6">
        <v>110574</v>
      </c>
      <c r="E7" s="6">
        <v>0</v>
      </c>
      <c r="G7" s="6">
        <f>C7+E7</f>
        <v>110574</v>
      </c>
      <c r="I7" s="6">
        <v>128442314</v>
      </c>
      <c r="K7" s="6">
        <v>0</v>
      </c>
      <c r="M7" s="8">
        <f>I7+K7</f>
        <v>128442314</v>
      </c>
    </row>
    <row r="8" spans="1:13" ht="30" customHeight="1">
      <c r="A8" s="21" t="s">
        <v>66</v>
      </c>
      <c r="C8" s="8">
        <v>1424087382</v>
      </c>
      <c r="E8" s="26">
        <v>-866447</v>
      </c>
      <c r="G8" s="8">
        <f t="shared" ref="G8:G10" si="0">C8+E8</f>
        <v>1423220935</v>
      </c>
      <c r="I8" s="8">
        <v>1775992658</v>
      </c>
      <c r="K8" s="26">
        <v>-7798021</v>
      </c>
      <c r="M8" s="8">
        <f t="shared" ref="M8:M10" si="1">I8+K8</f>
        <v>1768194637</v>
      </c>
    </row>
    <row r="9" spans="1:13" ht="30" customHeight="1">
      <c r="A9" s="21" t="s">
        <v>67</v>
      </c>
      <c r="C9" s="8">
        <v>51433</v>
      </c>
      <c r="E9" s="8">
        <v>0</v>
      </c>
      <c r="G9" s="8">
        <f t="shared" si="0"/>
        <v>51433</v>
      </c>
      <c r="I9" s="8">
        <v>473593869</v>
      </c>
      <c r="K9" s="8">
        <v>0</v>
      </c>
      <c r="M9" s="8">
        <f t="shared" si="1"/>
        <v>473593869</v>
      </c>
    </row>
    <row r="10" spans="1:13" ht="30" customHeight="1">
      <c r="A10" s="21" t="s">
        <v>68</v>
      </c>
      <c r="C10" s="10">
        <v>0</v>
      </c>
      <c r="E10" s="8">
        <v>0</v>
      </c>
      <c r="G10" s="8">
        <f t="shared" si="0"/>
        <v>0</v>
      </c>
      <c r="I10" s="10">
        <v>114742</v>
      </c>
      <c r="K10" s="8">
        <v>0</v>
      </c>
      <c r="M10" s="8">
        <f t="shared" si="1"/>
        <v>114742</v>
      </c>
    </row>
    <row r="11" spans="1:13" ht="30" customHeight="1" thickBot="1">
      <c r="A11" s="15" t="s">
        <v>43</v>
      </c>
      <c r="C11" s="22">
        <f>SUM(C7:C10)</f>
        <v>1424249389</v>
      </c>
      <c r="D11" s="15"/>
      <c r="E11" s="178">
        <f>SUM(E7:E10)</f>
        <v>-866447</v>
      </c>
      <c r="F11" s="15"/>
      <c r="G11" s="22">
        <f>SUM(G7:G10)</f>
        <v>1423382942</v>
      </c>
      <c r="H11" s="15"/>
      <c r="I11" s="22">
        <f>SUM(I7:I10)</f>
        <v>2378143583</v>
      </c>
      <c r="J11" s="15"/>
      <c r="K11" s="178">
        <f>SUM(K7:K10)</f>
        <v>-7798021</v>
      </c>
      <c r="L11" s="15"/>
      <c r="M11" s="22">
        <f>SUM(M7:M10)</f>
        <v>2370345562</v>
      </c>
    </row>
    <row r="12" spans="1:13" ht="30" customHeight="1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صورت وضعیت</vt:lpstr>
      <vt:lpstr>سهام</vt:lpstr>
      <vt:lpstr>اوراق مشتقه</vt:lpstr>
      <vt:lpstr>تعدیل قیمت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سود سهام</vt:lpstr>
      <vt:lpstr>درآمد ناشی از فروش  </vt:lpstr>
      <vt:lpstr>درآمد اعمال اختیار</vt:lpstr>
      <vt:lpstr>درآمد ناشی از تغییر قیمت اوراق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2026-02-22T09:39:15Z</cp:lastPrinted>
  <dcterms:created xsi:type="dcterms:W3CDTF">2025-08-26T14:40:41Z</dcterms:created>
  <dcterms:modified xsi:type="dcterms:W3CDTF">2026-05-31T08:01:58Z</dcterms:modified>
</cp:coreProperties>
</file>