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5\14050131\"/>
    </mc:Choice>
  </mc:AlternateContent>
  <xr:revisionPtr revIDLastSave="0" documentId="13_ncr:1_{F078F7B7-750F-4EEC-AA57-53E8B50B3CA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ورت وضعیت" sheetId="1" r:id="rId1"/>
    <sheet name="سهام" sheetId="2" r:id="rId2"/>
    <sheet name="تعدیل قیمت" sheetId="22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_FilterDatabase" localSheetId="2" hidden="1">'تعدیل قیمت'!$A$1:$A$45</definedName>
    <definedName name="_xlnm._FilterDatabase" localSheetId="5" hidden="1">'درآمد سرمایه گذاری در سهام'!$A$1:$A$75</definedName>
    <definedName name="_xlnm._FilterDatabase" localSheetId="8" hidden="1">'درآمد سود سهام'!$A$1:$A$37</definedName>
    <definedName name="_xlnm._FilterDatabase" localSheetId="11" hidden="1">'درآمد ناشی از تغییر قیمت اوراق'!$A$1:$A$50</definedName>
    <definedName name="_xlnm._FilterDatabase" localSheetId="10" hidden="1">'درآمد ناشی از فروش'!$A$1:$A$63</definedName>
    <definedName name="_xlnm.Print_Area" localSheetId="2">'تعدیل قیمت'!$A$1:$O$41</definedName>
    <definedName name="_xlnm.Print_Area" localSheetId="4">درآمد!$A$1:$K$12</definedName>
    <definedName name="_xlnm.Print_Area" localSheetId="6">'درآمد سپرده بانکی'!$A$1:$K$11</definedName>
    <definedName name="_xlnm.Print_Area" localSheetId="5">'درآمد سرمایه گذاری در سهام'!$A$1:$W$64</definedName>
    <definedName name="_xlnm.Print_Area" localSheetId="8">'درآمد سود سهام'!$A$1:$T$34</definedName>
    <definedName name="_xlnm.Print_Area" localSheetId="11">'درآمد ناشی از تغییر قیمت اوراق'!$A$1:$Q$43</definedName>
    <definedName name="_xlnm.Print_Area" localSheetId="10">'درآمد ناشی از فروش'!$A$1:$R$55</definedName>
    <definedName name="_xlnm.Print_Area" localSheetId="7">'سایر درآمدها'!$A$1:$G$12</definedName>
    <definedName name="_xlnm.Print_Area" localSheetId="3">سپرده!$A$1:$M$11</definedName>
    <definedName name="_xlnm.Print_Area" localSheetId="1">سهام!$A$1:$AA$44</definedName>
    <definedName name="_xlnm.Print_Area" localSheetId="9">'سود سپرده بانکی'!$A$1:$N$11</definedName>
    <definedName name="_xlnm.Print_Area" localSheetId="0">'صورت وضعیت'!$A$1:$C$24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9" l="1"/>
  <c r="U50" i="9"/>
  <c r="S50" i="9"/>
  <c r="I50" i="9"/>
  <c r="G50" i="9"/>
  <c r="S62" i="9"/>
  <c r="G62" i="9"/>
  <c r="M25" i="9"/>
  <c r="M52" i="9"/>
  <c r="M39" i="9"/>
  <c r="C39" i="9"/>
  <c r="C52" i="9"/>
  <c r="C25" i="9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7" i="21"/>
  <c r="L55" i="19"/>
  <c r="N55" i="19"/>
  <c r="P55" i="19"/>
  <c r="O54" i="19"/>
  <c r="M54" i="19"/>
  <c r="K54" i="19"/>
  <c r="O53" i="19"/>
  <c r="O55" i="19" s="1"/>
  <c r="M53" i="19"/>
  <c r="K53" i="19"/>
  <c r="G55" i="19"/>
  <c r="I54" i="19"/>
  <c r="E55" i="19"/>
  <c r="C55" i="19"/>
  <c r="I53" i="19"/>
  <c r="O28" i="15"/>
  <c r="K29" i="15"/>
  <c r="M29" i="15" s="1"/>
  <c r="S30" i="15"/>
  <c r="S29" i="15"/>
  <c r="M28" i="15"/>
  <c r="Q30" i="15"/>
  <c r="Q28" i="15"/>
  <c r="O29" i="15"/>
  <c r="O30" i="15"/>
  <c r="M30" i="15"/>
  <c r="I30" i="15"/>
  <c r="I28" i="15"/>
  <c r="I29" i="15"/>
  <c r="D11" i="14"/>
  <c r="M55" i="19" l="1"/>
  <c r="K55" i="19"/>
  <c r="Q53" i="19"/>
  <c r="Q54" i="19"/>
  <c r="L10" i="7"/>
  <c r="L8" i="7"/>
  <c r="L9" i="7"/>
  <c r="L7" i="7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9" i="2"/>
  <c r="S16" i="2"/>
  <c r="Q23" i="21"/>
  <c r="O14" i="9" s="1"/>
  <c r="U14" i="9" s="1"/>
  <c r="E14" i="9"/>
  <c r="I14" i="9" s="1"/>
  <c r="M12" i="15"/>
  <c r="C30" i="9" s="1"/>
  <c r="M13" i="15"/>
  <c r="C53" i="9" s="1"/>
  <c r="M11" i="15"/>
  <c r="C24" i="9" s="1"/>
  <c r="S12" i="15"/>
  <c r="M30" i="9" s="1"/>
  <c r="S13" i="15"/>
  <c r="M53" i="9" s="1"/>
  <c r="S11" i="15"/>
  <c r="M24" i="9" s="1"/>
  <c r="J9" i="7"/>
  <c r="K41" i="22" l="1"/>
  <c r="AA44" i="2"/>
  <c r="Q27" i="21"/>
  <c r="Q28" i="21"/>
  <c r="K16" i="21"/>
  <c r="E42" i="21"/>
  <c r="K12" i="21"/>
  <c r="Q29" i="21"/>
  <c r="Q7" i="21"/>
  <c r="Q7" i="19"/>
  <c r="Q8" i="19"/>
  <c r="Q9" i="19"/>
  <c r="Q10" i="19"/>
  <c r="Q11" i="19"/>
  <c r="Q12" i="19"/>
  <c r="Q13" i="19"/>
  <c r="Q14" i="19"/>
  <c r="Q15" i="19"/>
  <c r="Q16" i="19"/>
  <c r="Q17" i="19"/>
  <c r="Q18" i="19"/>
  <c r="S13" i="9" s="1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I9" i="19"/>
  <c r="S26" i="2"/>
  <c r="W37" i="2"/>
  <c r="W38" i="2"/>
  <c r="W39" i="2"/>
  <c r="W41" i="2"/>
  <c r="W43" i="2"/>
  <c r="W36" i="2"/>
  <c r="W33" i="2"/>
  <c r="W30" i="2"/>
  <c r="W18" i="2"/>
  <c r="W19" i="2"/>
  <c r="W20" i="2"/>
  <c r="W21" i="2"/>
  <c r="W22" i="2"/>
  <c r="W23" i="2"/>
  <c r="W17" i="2"/>
  <c r="W12" i="2"/>
  <c r="W13" i="2"/>
  <c r="W14" i="2"/>
  <c r="S43" i="2"/>
  <c r="Q38" i="21"/>
  <c r="Q34" i="21"/>
  <c r="Q32" i="21"/>
  <c r="Q22" i="21"/>
  <c r="Q10" i="21"/>
  <c r="Q13" i="21"/>
  <c r="Q9" i="21"/>
  <c r="Q8" i="21"/>
  <c r="Q11" i="21"/>
  <c r="Q16" i="21"/>
  <c r="Q15" i="21"/>
  <c r="Q55" i="19" l="1"/>
  <c r="M8" i="9"/>
  <c r="Q44" i="2" l="1"/>
  <c r="M16" i="9"/>
  <c r="M28" i="9"/>
  <c r="M33" i="9"/>
  <c r="M34" i="9"/>
  <c r="M40" i="9"/>
  <c r="M41" i="9"/>
  <c r="M42" i="9"/>
  <c r="M44" i="9"/>
  <c r="M45" i="9"/>
  <c r="M46" i="9"/>
  <c r="M47" i="9"/>
  <c r="M48" i="9"/>
  <c r="M10" i="9"/>
  <c r="M13" i="9"/>
  <c r="M17" i="9"/>
  <c r="M18" i="9"/>
  <c r="M21" i="9"/>
  <c r="M22" i="9"/>
  <c r="G44" i="9"/>
  <c r="I49" i="19"/>
  <c r="O25" i="9"/>
  <c r="E25" i="9"/>
  <c r="E43" i="9"/>
  <c r="E46" i="9"/>
  <c r="O23" i="9"/>
  <c r="O33" i="9"/>
  <c r="O34" i="9"/>
  <c r="O36" i="9"/>
  <c r="O37" i="9"/>
  <c r="O43" i="9"/>
  <c r="O46" i="9"/>
  <c r="O47" i="9"/>
  <c r="O52" i="9"/>
  <c r="O53" i="9"/>
  <c r="O57" i="9"/>
  <c r="O59" i="9"/>
  <c r="O13" i="9"/>
  <c r="E57" i="9"/>
  <c r="E59" i="9"/>
  <c r="C64" i="9"/>
  <c r="S43" i="9"/>
  <c r="I46" i="19"/>
  <c r="G52" i="9" s="1"/>
  <c r="K8" i="21"/>
  <c r="K9" i="21"/>
  <c r="K10" i="21"/>
  <c r="K11" i="21"/>
  <c r="K14" i="21"/>
  <c r="K15" i="21"/>
  <c r="K17" i="21"/>
  <c r="K18" i="21"/>
  <c r="K19" i="21"/>
  <c r="K20" i="21"/>
  <c r="K21" i="21"/>
  <c r="K22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41" i="21"/>
  <c r="K7" i="21"/>
  <c r="O42" i="21"/>
  <c r="M42" i="21"/>
  <c r="Q12" i="21"/>
  <c r="Q14" i="21"/>
  <c r="O21" i="9" s="1"/>
  <c r="Q17" i="21"/>
  <c r="O55" i="9" s="1"/>
  <c r="Q18" i="21"/>
  <c r="O56" i="9" s="1"/>
  <c r="Q19" i="21"/>
  <c r="O22" i="9" s="1"/>
  <c r="Q20" i="21"/>
  <c r="O48" i="9" s="1"/>
  <c r="Q21" i="21"/>
  <c r="O16" i="9" s="1"/>
  <c r="Q24" i="21"/>
  <c r="O44" i="9" s="1"/>
  <c r="Q25" i="21"/>
  <c r="O29" i="9" s="1"/>
  <c r="Q26" i="21"/>
  <c r="O41" i="9" s="1"/>
  <c r="O24" i="9"/>
  <c r="Q30" i="21"/>
  <c r="O45" i="9" s="1"/>
  <c r="Q31" i="21"/>
  <c r="O30" i="9" s="1"/>
  <c r="Q33" i="21"/>
  <c r="O58" i="9" s="1"/>
  <c r="Q35" i="21"/>
  <c r="O60" i="9" s="1"/>
  <c r="Q36" i="21"/>
  <c r="O28" i="9" s="1"/>
  <c r="Q37" i="21"/>
  <c r="O39" i="9" s="1"/>
  <c r="Q39" i="21"/>
  <c r="O61" i="9" s="1"/>
  <c r="Q40" i="21"/>
  <c r="O62" i="9" s="1"/>
  <c r="Q41" i="21"/>
  <c r="O63" i="9" s="1"/>
  <c r="S8" i="15"/>
  <c r="G42" i="21"/>
  <c r="E63" i="9"/>
  <c r="C42" i="21"/>
  <c r="E52" i="9"/>
  <c r="E53" i="9"/>
  <c r="E33" i="9"/>
  <c r="E26" i="9"/>
  <c r="E21" i="9"/>
  <c r="E34" i="9"/>
  <c r="E23" i="9"/>
  <c r="E55" i="9"/>
  <c r="E56" i="9"/>
  <c r="E22" i="9"/>
  <c r="E48" i="9"/>
  <c r="E16" i="9"/>
  <c r="E13" i="9"/>
  <c r="E44" i="9"/>
  <c r="E29" i="9"/>
  <c r="E41" i="9"/>
  <c r="E37" i="9"/>
  <c r="E24" i="9"/>
  <c r="E45" i="9"/>
  <c r="E30" i="9"/>
  <c r="E58" i="9"/>
  <c r="E60" i="9"/>
  <c r="E28" i="9"/>
  <c r="E39" i="9"/>
  <c r="E61" i="9"/>
  <c r="E62" i="9"/>
  <c r="I62" i="9" s="1"/>
  <c r="E47" i="9" l="1"/>
  <c r="I42" i="21"/>
  <c r="S52" i="9"/>
  <c r="S34" i="9"/>
  <c r="Q42" i="21"/>
  <c r="O26" i="9"/>
  <c r="O64" i="9" s="1"/>
  <c r="K42" i="21"/>
  <c r="E36" i="9"/>
  <c r="E64" i="9" s="1"/>
  <c r="U63" i="9"/>
  <c r="U62" i="9"/>
  <c r="I63" i="9"/>
  <c r="I44" i="9"/>
  <c r="S46" i="9"/>
  <c r="S21" i="9" l="1"/>
  <c r="S11" i="2"/>
  <c r="S12" i="2"/>
  <c r="S13" i="2"/>
  <c r="S14" i="2"/>
  <c r="S15" i="2"/>
  <c r="S17" i="2"/>
  <c r="S18" i="2"/>
  <c r="S19" i="2"/>
  <c r="S20" i="2"/>
  <c r="S21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9" i="2"/>
  <c r="S40" i="2"/>
  <c r="S41" i="2"/>
  <c r="S10" i="2"/>
  <c r="S9" i="2"/>
  <c r="Y44" i="2"/>
  <c r="W44" i="2"/>
  <c r="O44" i="2"/>
  <c r="M44" i="2"/>
  <c r="K44" i="2"/>
  <c r="I44" i="2"/>
  <c r="G44" i="2"/>
  <c r="E44" i="2"/>
  <c r="I8" i="9" l="1"/>
  <c r="J7" i="7"/>
  <c r="J8" i="7"/>
  <c r="O33" i="15"/>
  <c r="U48" i="9"/>
  <c r="U52" i="9"/>
  <c r="U53" i="9"/>
  <c r="U55" i="9"/>
  <c r="U56" i="9"/>
  <c r="U60" i="9"/>
  <c r="U61" i="9"/>
  <c r="I9" i="9"/>
  <c r="I10" i="9"/>
  <c r="I11" i="9"/>
  <c r="I12" i="9"/>
  <c r="I15" i="9"/>
  <c r="I17" i="9"/>
  <c r="I18" i="9"/>
  <c r="I19" i="9"/>
  <c r="I20" i="9"/>
  <c r="I27" i="9"/>
  <c r="I31" i="9"/>
  <c r="I32" i="9"/>
  <c r="I33" i="9"/>
  <c r="I35" i="9"/>
  <c r="I38" i="9"/>
  <c r="I40" i="9"/>
  <c r="I42" i="9"/>
  <c r="I47" i="9"/>
  <c r="I48" i="9"/>
  <c r="I49" i="9"/>
  <c r="I51" i="9"/>
  <c r="I52" i="9"/>
  <c r="I53" i="9"/>
  <c r="I54" i="9"/>
  <c r="I55" i="9"/>
  <c r="I56" i="9"/>
  <c r="I59" i="9"/>
  <c r="I60" i="9"/>
  <c r="I61" i="9"/>
  <c r="U13" i="9" l="1"/>
  <c r="S44" i="2"/>
  <c r="I16" i="9"/>
  <c r="I24" i="9"/>
  <c r="I30" i="9"/>
  <c r="I28" i="9"/>
  <c r="I39" i="9"/>
  <c r="I22" i="9"/>
  <c r="U21" i="9"/>
  <c r="U43" i="9"/>
  <c r="S33" i="9"/>
  <c r="S41" i="9"/>
  <c r="U34" i="9"/>
  <c r="S37" i="9"/>
  <c r="U46" i="9"/>
  <c r="S58" i="9"/>
  <c r="U58" i="9" s="1"/>
  <c r="I51" i="19"/>
  <c r="I50" i="19"/>
  <c r="G58" i="9" s="1"/>
  <c r="I58" i="9" s="1"/>
  <c r="I52" i="19"/>
  <c r="I8" i="19"/>
  <c r="G21" i="9" s="1"/>
  <c r="I21" i="9" s="1"/>
  <c r="I10" i="19"/>
  <c r="I11" i="19"/>
  <c r="I12" i="19"/>
  <c r="I13" i="19"/>
  <c r="I14" i="19"/>
  <c r="I15" i="19"/>
  <c r="I16" i="19"/>
  <c r="I17" i="19"/>
  <c r="I18" i="19"/>
  <c r="G13" i="9" s="1"/>
  <c r="I19" i="19"/>
  <c r="I20" i="19"/>
  <c r="I21" i="19"/>
  <c r="G43" i="9" s="1"/>
  <c r="I43" i="9" s="1"/>
  <c r="I22" i="19"/>
  <c r="G26" i="9" s="1"/>
  <c r="I26" i="9" s="1"/>
  <c r="I23" i="19"/>
  <c r="G23" i="9" s="1"/>
  <c r="I23" i="9" s="1"/>
  <c r="I24" i="19"/>
  <c r="G29" i="9" s="1"/>
  <c r="I29" i="9" s="1"/>
  <c r="I25" i="19"/>
  <c r="I26" i="19"/>
  <c r="I27" i="19"/>
  <c r="I28" i="19"/>
  <c r="I29" i="19"/>
  <c r="I30" i="19"/>
  <c r="I31" i="19"/>
  <c r="I32" i="19"/>
  <c r="I33" i="19"/>
  <c r="I34" i="19"/>
  <c r="G41" i="9" s="1"/>
  <c r="I41" i="9" s="1"/>
  <c r="I35" i="19"/>
  <c r="I36" i="19"/>
  <c r="G34" i="9" s="1"/>
  <c r="I34" i="9" s="1"/>
  <c r="I37" i="19"/>
  <c r="G25" i="9" s="1"/>
  <c r="I25" i="9" s="1"/>
  <c r="I38" i="19"/>
  <c r="I39" i="19"/>
  <c r="G36" i="9" s="1"/>
  <c r="I36" i="9" s="1"/>
  <c r="I40" i="19"/>
  <c r="G37" i="9" s="1"/>
  <c r="I37" i="9" s="1"/>
  <c r="I41" i="19"/>
  <c r="I42" i="19"/>
  <c r="I43" i="19"/>
  <c r="I44" i="19"/>
  <c r="I45" i="19"/>
  <c r="G46" i="9" s="1"/>
  <c r="I46" i="9" s="1"/>
  <c r="I47" i="19"/>
  <c r="G57" i="9" s="1"/>
  <c r="I57" i="9" s="1"/>
  <c r="I48" i="19"/>
  <c r="I7" i="19"/>
  <c r="I55" i="19" l="1"/>
  <c r="S16" i="9"/>
  <c r="U16" i="9" s="1"/>
  <c r="S59" i="9"/>
  <c r="U59" i="9" s="1"/>
  <c r="S49" i="9"/>
  <c r="U49" i="9" s="1"/>
  <c r="S17" i="9"/>
  <c r="U17" i="9" s="1"/>
  <c r="S30" i="9"/>
  <c r="U30" i="9" s="1"/>
  <c r="S15" i="9"/>
  <c r="U15" i="9" s="1"/>
  <c r="S28" i="9"/>
  <c r="U28" i="9" s="1"/>
  <c r="S20" i="9"/>
  <c r="U20" i="9" s="1"/>
  <c r="S24" i="9"/>
  <c r="U24" i="9" s="1"/>
  <c r="S54" i="9"/>
  <c r="U54" i="9" s="1"/>
  <c r="S39" i="9"/>
  <c r="U39" i="9" s="1"/>
  <c r="S47" i="9"/>
  <c r="U47" i="9" s="1"/>
  <c r="S27" i="9"/>
  <c r="U27" i="9" s="1"/>
  <c r="S12" i="9"/>
  <c r="U12" i="9" s="1"/>
  <c r="S31" i="9"/>
  <c r="U31" i="9" s="1"/>
  <c r="S11" i="9"/>
  <c r="U11" i="9" s="1"/>
  <c r="S22" i="9"/>
  <c r="U22" i="9" s="1"/>
  <c r="S10" i="9"/>
  <c r="U10" i="9" s="1"/>
  <c r="S51" i="9"/>
  <c r="U51" i="9" s="1"/>
  <c r="S35" i="9"/>
  <c r="U35" i="9" s="1"/>
  <c r="S42" i="9"/>
  <c r="U42" i="9" s="1"/>
  <c r="S9" i="9"/>
  <c r="U9" i="9" s="1"/>
  <c r="S40" i="9"/>
  <c r="U40" i="9" s="1"/>
  <c r="S19" i="9"/>
  <c r="U19" i="9" s="1"/>
  <c r="S18" i="9"/>
  <c r="U18" i="9" s="1"/>
  <c r="S38" i="9"/>
  <c r="U38" i="9" s="1"/>
  <c r="S32" i="9"/>
  <c r="U32" i="9" s="1"/>
  <c r="S29" i="9"/>
  <c r="U29" i="9" s="1"/>
  <c r="S23" i="9"/>
  <c r="S26" i="9"/>
  <c r="U26" i="9" s="1"/>
  <c r="G45" i="9"/>
  <c r="I45" i="9" s="1"/>
  <c r="S57" i="9"/>
  <c r="U57" i="9" s="1"/>
  <c r="S36" i="9"/>
  <c r="U36" i="9" s="1"/>
  <c r="S25" i="9"/>
  <c r="U25" i="9" s="1"/>
  <c r="S44" i="9"/>
  <c r="U44" i="9" s="1"/>
  <c r="I13" i="9"/>
  <c r="G64" i="9" l="1"/>
  <c r="I64" i="9" s="1"/>
  <c r="U23" i="9"/>
  <c r="M32" i="15"/>
  <c r="S27" i="15"/>
  <c r="S18" i="15"/>
  <c r="S7" i="15"/>
  <c r="S8" i="9"/>
  <c r="U8" i="9" s="1"/>
  <c r="S45" i="9" l="1"/>
  <c r="S9" i="15"/>
  <c r="S10" i="15"/>
  <c r="S14" i="15"/>
  <c r="S15" i="15"/>
  <c r="S16" i="15"/>
  <c r="S17" i="15"/>
  <c r="S19" i="15"/>
  <c r="S20" i="15"/>
  <c r="S21" i="15"/>
  <c r="S22" i="15"/>
  <c r="S23" i="15"/>
  <c r="S24" i="15"/>
  <c r="S25" i="15"/>
  <c r="S26" i="15"/>
  <c r="S28" i="15"/>
  <c r="S31" i="15"/>
  <c r="S32" i="15"/>
  <c r="U41" i="9" s="1"/>
  <c r="M37" i="9" l="1"/>
  <c r="M64" i="9" s="1"/>
  <c r="U45" i="9"/>
  <c r="S64" i="9"/>
  <c r="S33" i="15"/>
  <c r="F6" i="8"/>
  <c r="Q33" i="15"/>
  <c r="U37" i="9" l="1"/>
  <c r="U33" i="9"/>
  <c r="I33" i="15"/>
  <c r="K33" i="15"/>
  <c r="U64" i="9" l="1"/>
  <c r="F11" i="14"/>
  <c r="F10" i="8" l="1"/>
  <c r="M8" i="18" l="1"/>
  <c r="H8" i="13" s="1"/>
  <c r="M9" i="18"/>
  <c r="H9" i="13" s="1"/>
  <c r="G9" i="18"/>
  <c r="D9" i="13" s="1"/>
  <c r="G8" i="18"/>
  <c r="D8" i="13" s="1"/>
  <c r="M33" i="15"/>
  <c r="F10" i="7"/>
  <c r="H10" i="7"/>
  <c r="J11" i="8" l="1"/>
  <c r="D10" i="7" l="1"/>
  <c r="J10" i="7"/>
  <c r="H11" i="8" l="1"/>
  <c r="I10" i="18"/>
  <c r="M7" i="18"/>
  <c r="H7" i="13" s="1"/>
  <c r="H10" i="13" s="1"/>
  <c r="M10" i="18" l="1"/>
  <c r="G7" i="18" l="1"/>
  <c r="C10" i="18"/>
  <c r="G10" i="18" l="1"/>
  <c r="D7" i="13"/>
  <c r="D10" i="13" s="1"/>
  <c r="F9" i="8" s="1"/>
  <c r="F11" i="8" s="1"/>
</calcChain>
</file>

<file path=xl/sharedStrings.xml><?xml version="1.0" encoding="utf-8"?>
<sst xmlns="http://schemas.openxmlformats.org/spreadsheetml/2006/main" count="459" uniqueCount="182">
  <si>
    <t>صندوق سرمایه گذاری بخشی صنایع سورنا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</si>
  <si>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</si>
  <si>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</si>
  <si>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</si>
  <si>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</si>
  <si>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</si>
  <si>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</si>
  <si>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</si>
  <si>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</si>
  <si>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</si>
  <si>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</si>
  <si>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</si>
  <si>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</si>
  <si>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</si>
  <si>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</si>
  <si>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</si>
  <si>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</si>
  <si>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</si>
  <si>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</si>
  <si>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پاکدیس</t>
  </si>
  <si>
    <t>پگاه‌آذربایجان‌غربی‌</t>
  </si>
  <si>
    <t>توسعه نیشکر و  صنایع جانبی</t>
  </si>
  <si>
    <t>تولیدی‌مهرام‌</t>
  </si>
  <si>
    <t>دشت‌ مرغاب‌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</si>
  <si>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</si>
  <si>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</si>
  <si>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</si>
  <si>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</si>
  <si>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</si>
  <si>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</si>
  <si>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</si>
  <si>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</si>
  <si>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</si>
  <si>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</si>
  <si>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</si>
  <si>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</si>
  <si>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</si>
  <si>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</si>
  <si>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</si>
  <si>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</si>
  <si>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</si>
  <si>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</si>
  <si>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</si>
  <si>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</si>
  <si>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</si>
  <si>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</si>
  <si>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</si>
  <si>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</si>
  <si>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</si>
  <si>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</si>
  <si>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</si>
  <si>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</si>
  <si>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</si>
  <si>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</si>
  <si>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</si>
  <si>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</si>
  <si>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</si>
  <si>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</si>
  <si>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</si>
  <si>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</si>
  <si>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</si>
  <si>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</si>
  <si>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</si>
  <si>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</si>
  <si>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</si>
  <si>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</si>
  <si>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</si>
  <si>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</si>
  <si>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</si>
  <si>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</si>
  <si>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</si>
  <si>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</si>
  <si>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</si>
  <si>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</si>
  <si>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</si>
  <si>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</si>
  <si>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</si>
  <si>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</si>
  <si>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</si>
  <si>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</si>
  <si>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</si>
  <si>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</si>
  <si>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</si>
  <si>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</si>
  <si>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</si>
  <si>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</si>
  <si>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</si>
  <si>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</si>
  <si>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</si>
  <si>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</si>
  <si>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</si>
  <si>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</si>
  <si>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</si>
  <si>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</si>
  <si>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</si>
  <si>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</si>
  <si>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</si>
  <si>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</si>
  <si>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</si>
  <si>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</si>
  <si>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</si>
  <si>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</si>
  <si>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</si>
  <si>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</si>
  <si>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</si>
  <si>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</si>
  <si>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</si>
  <si>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</si>
  <si>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شرکت 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</si>
  <si>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</si>
  <si>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</si>
  <si>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</si>
  <si>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</si>
  <si>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</si>
  <si>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</si>
  <si>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</si>
  <si>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</si>
  <si>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</si>
  <si>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>کشاورزی و دامپروری بینالود</t>
  </si>
  <si>
    <t xml:space="preserve"> نشاسته و گلوکز آردینه</t>
  </si>
  <si>
    <t xml:space="preserve"> فرآورده های دامی ولبنی دالاهو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</si>
  <si>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</si>
  <si>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</si>
  <si>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</si>
  <si>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</si>
  <si>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</si>
  <si>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</si>
  <si>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</si>
  <si>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</si>
  <si>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</si>
  <si>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مدیریت انرژی امید تابان هور</t>
  </si>
  <si>
    <t>کشت و صنعت چین چین</t>
  </si>
  <si>
    <t>1404/.07/26</t>
  </si>
  <si>
    <t>توسعه صنایع بهشهر</t>
  </si>
  <si>
    <t>سرمایه گذاری غدیر</t>
  </si>
  <si>
    <t>صنعتی بهشهر</t>
  </si>
  <si>
    <t>بیسکویت گرجی</t>
  </si>
  <si>
    <t>کشت و صنعت و جوین</t>
  </si>
  <si>
    <t>دشت مرغاب</t>
  </si>
  <si>
    <t>سالمین</t>
  </si>
  <si>
    <t>تولیدی مهرام</t>
  </si>
  <si>
    <t>شیر پاستوریزه‌پگاه‌ گلپایگان</t>
  </si>
  <si>
    <t>1404/08/29</t>
  </si>
  <si>
    <t>بهنوش ایران</t>
  </si>
  <si>
    <t>ملی کشت و صنعت و دامپروری پارس</t>
  </si>
  <si>
    <t>صنایع غذایی رضوی</t>
  </si>
  <si>
    <t>زعفران0510نگین سحرخیز</t>
  </si>
  <si>
    <t>تولیدی کوچین</t>
  </si>
  <si>
    <t>توسعه نیشکر و صنایع جانبی</t>
  </si>
  <si>
    <t>شیر پاستوریزه‌پگاه‌اصفهان</t>
  </si>
  <si>
    <t>نوش پونه مشهد</t>
  </si>
  <si>
    <t>شهد ایران ‌</t>
  </si>
  <si>
    <t>شهد ایران</t>
  </si>
  <si>
    <t>1404/12/29</t>
  </si>
  <si>
    <t>ح. توسعه صنایع یهشهر</t>
  </si>
  <si>
    <t>پگاه‌آذربایحان‌غربی</t>
  </si>
  <si>
    <t>شیرپاستوریزه‌پگاه‌گلپایگان</t>
  </si>
  <si>
    <t>1404/12/02</t>
  </si>
  <si>
    <t>1404/12/05</t>
  </si>
  <si>
    <t>1404/12/03</t>
  </si>
  <si>
    <t>ح. صنایع بهشهر</t>
  </si>
  <si>
    <t>توسعه صنایع بهشهر*</t>
  </si>
  <si>
    <t>برای ماه منتهی به 1405/01/31</t>
  </si>
  <si>
    <t>1405/01/31</t>
  </si>
  <si>
    <t>1405/01/16</t>
  </si>
  <si>
    <t>1405/01/30</t>
  </si>
  <si>
    <t>ح. دشت مرغاب</t>
  </si>
  <si>
    <t>0%0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</si>
  <si>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</si>
  <si>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</si>
  <si>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</si>
  <si>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</si>
  <si>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</si>
  <si>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</si>
  <si>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</si>
  <si>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</si>
  <si>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سالمین‌</t>
  </si>
  <si>
    <t>صنعتی‌ بهشهر</t>
  </si>
  <si>
    <t>پارس‌ مینو</t>
  </si>
  <si>
    <t>کشت‌ و صنعت‌ چین‌ چین</t>
  </si>
  <si>
    <t>بهنوش‌ ایران‌</t>
  </si>
  <si>
    <t>توسعه‌ صنایع‌ بهشهر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</si>
</sst>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  <font>
      <sz val="10"/>
      <color rgb="FF000000"/>
      <name val="Arial"/>
      <family val="2"/>
    </font>
    <font>
      <b/>
      <sz val="12"/>
      <color rgb="FF00B0F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9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10" fontId="6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left"/>
    </xf>
    <xf numFmtId="38" fontId="7" fillId="0" borderId="0" xfId="0" applyNumberFormat="1" applyFont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1" applyNumberFormat="1" applyFont="1" applyFill="1" applyAlignment="1">
      <alignment horizontal="left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left"/>
    </xf>
    <xf numFmtId="38" fontId="1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2" fillId="0" borderId="0" xfId="0" applyNumberFormat="1" applyFont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38" fontId="1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8" fontId="1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0" fillId="2" borderId="0" xfId="0" applyNumberFormat="1" applyFill="1" applyAlignment="1">
      <alignment wrapText="1"/>
    </xf>
    <xf numFmtId="3" fontId="16" fillId="0" borderId="0" xfId="0" applyNumberFormat="1" applyFont="1" applyAlignment="1">
      <alignment horizontal="left"/>
    </xf>
    <xf numFmtId="38" fontId="11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8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9:C24"/>
  <sheetViews>
    <sheetView rightToLeft="1" view="pageBreakPreview" zoomScaleNormal="100" zoomScaleSheetLayoutView="100" workbookViewId="0">
      <selection activeCell="B22" sqref="B22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20" t="s">
        <v>111</v>
      </c>
      <c r="B19" s="120"/>
      <c r="C19" s="120"/>
    </row>
    <row r="20" spans="1:3" ht="21.75" customHeight="1">
      <c r="A20" s="120" t="s">
        <v>110</v>
      </c>
      <c r="B20" s="120"/>
      <c r="C20" s="120"/>
    </row>
    <row r="21" spans="1:3" ht="21.75" customHeight="1">
      <c r="A21" s="120" t="s">
        <v>162</v>
      </c>
      <c r="B21" s="120"/>
      <c r="C21" s="120"/>
    </row>
    <row r="22" spans="1:3" ht="27" customHeight="1"/>
    <row r="23" spans="1:3" ht="123.6" customHeight="1">
      <c r="B23" s="121"/>
    </row>
    <row r="24" spans="1:3" ht="123.6" customHeight="1">
      <c r="B24" s="121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M10"/>
  <sheetViews>
    <sheetView rightToLeft="1" view="pageBreakPreview" zoomScaleNormal="100" zoomScaleSheetLayoutView="100" workbookViewId="0">
      <selection activeCell="C10" sqref="C10"/>
    </sheetView>
  </sheetViews>
  <sheetFormatPr defaultRowHeight="30" customHeight="1"/>
  <cols>
    <col min="1" max="1" width="39" style="7" customWidth="1"/>
    <col min="2" max="2" width="1.28515625" style="7" customWidth="1"/>
    <col min="3" max="3" width="14.28515625" style="7" customWidth="1"/>
    <col min="4" max="4" width="1.28515625" style="7" customWidth="1"/>
    <col min="5" max="5" width="10.4257812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4.28515625" style="7" customWidth="1"/>
    <col min="10" max="10" width="1.28515625" style="7" customWidth="1"/>
    <col min="11" max="11" width="12" style="7" customWidth="1"/>
    <col min="12" max="12" width="1.28515625" style="7" customWidth="1"/>
    <col min="13" max="13" width="15.5703125" style="7" customWidth="1"/>
    <col min="14" max="14" width="0.28515625" style="17" customWidth="1"/>
    <col min="15" max="16384" width="9.140625" style="17"/>
  </cols>
  <sheetData>
    <row r="1" spans="1:13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30" customHeight="1">
      <c r="A2" s="117" t="s">
        <v>113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30" customHeight="1">
      <c r="A4" s="147" t="s">
        <v>101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ht="30" customHeight="1">
      <c r="A5" s="119" t="s">
        <v>57</v>
      </c>
      <c r="C5" s="119" t="s">
        <v>71</v>
      </c>
      <c r="D5" s="119"/>
      <c r="E5" s="119"/>
      <c r="F5" s="119"/>
      <c r="G5" s="119"/>
      <c r="I5" s="119" t="s">
        <v>72</v>
      </c>
      <c r="J5" s="119"/>
      <c r="K5" s="119"/>
      <c r="L5" s="119"/>
      <c r="M5" s="119"/>
    </row>
    <row r="6" spans="1:13" ht="30" customHeight="1">
      <c r="A6" s="119"/>
      <c r="C6" s="6" t="s">
        <v>99</v>
      </c>
      <c r="D6" s="8"/>
      <c r="E6" s="6" t="s">
        <v>91</v>
      </c>
      <c r="F6" s="8"/>
      <c r="G6" s="6" t="s">
        <v>100</v>
      </c>
      <c r="I6" s="6" t="s">
        <v>99</v>
      </c>
      <c r="J6" s="8"/>
      <c r="K6" s="6" t="s">
        <v>91</v>
      </c>
      <c r="L6" s="8"/>
      <c r="M6" s="6" t="s">
        <v>100</v>
      </c>
    </row>
    <row r="7" spans="1:13" ht="30" customHeight="1">
      <c r="A7" s="74" t="s">
        <v>115</v>
      </c>
      <c r="C7" s="9">
        <v>60722161</v>
      </c>
      <c r="E7" s="9">
        <v>0</v>
      </c>
      <c r="G7" s="9">
        <f>C7</f>
        <v>60722161</v>
      </c>
      <c r="I7" s="9">
        <v>67285910</v>
      </c>
      <c r="K7" s="9">
        <v>0</v>
      </c>
      <c r="M7" s="9">
        <f>I7</f>
        <v>67285910</v>
      </c>
    </row>
    <row r="8" spans="1:13" ht="30" customHeight="1">
      <c r="A8" s="28" t="s">
        <v>116</v>
      </c>
      <c r="C8" s="11">
        <v>15649</v>
      </c>
      <c r="E8" s="11">
        <v>0</v>
      </c>
      <c r="G8" s="11">
        <f>C8</f>
        <v>15649</v>
      </c>
      <c r="I8" s="11">
        <v>190644652</v>
      </c>
      <c r="K8" s="11">
        <v>0</v>
      </c>
      <c r="M8" s="11">
        <f t="shared" ref="M8:M9" si="0">I8</f>
        <v>190644652</v>
      </c>
    </row>
    <row r="9" spans="1:13" ht="30" customHeight="1">
      <c r="A9" s="28" t="s">
        <v>117</v>
      </c>
      <c r="C9" s="11">
        <v>121110</v>
      </c>
      <c r="E9" s="13">
        <v>0</v>
      </c>
      <c r="G9" s="13">
        <f>C9</f>
        <v>121110</v>
      </c>
      <c r="I9" s="11">
        <v>680262</v>
      </c>
      <c r="K9" s="13">
        <v>0</v>
      </c>
      <c r="M9" s="11">
        <f t="shared" si="0"/>
        <v>680262</v>
      </c>
    </row>
    <row r="10" spans="1:13" ht="30" customHeight="1">
      <c r="A10" s="78" t="s">
        <v>43</v>
      </c>
      <c r="C10" s="22">
        <f>SUM(C7:C9)</f>
        <v>60858920</v>
      </c>
      <c r="D10" s="20"/>
      <c r="E10" s="22">
        <v>0</v>
      </c>
      <c r="F10" s="20"/>
      <c r="G10" s="22">
        <f>SUM(G7:G9)</f>
        <v>60858920</v>
      </c>
      <c r="H10" s="20"/>
      <c r="I10" s="22">
        <f>SUM(I7:I9)</f>
        <v>258610824</v>
      </c>
      <c r="J10" s="20"/>
      <c r="K10" s="22">
        <v>0</v>
      </c>
      <c r="L10" s="20"/>
      <c r="M10" s="22">
        <f>SUM(M7:M9)</f>
        <v>258610824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U63"/>
  <sheetViews>
    <sheetView rightToLeft="1" view="pageBreakPreview" topLeftCell="A49" zoomScale="110" zoomScaleNormal="100" zoomScaleSheetLayoutView="110" workbookViewId="0">
      <selection activeCell="T54" sqref="T54"/>
    </sheetView>
  </sheetViews>
  <sheetFormatPr defaultRowHeight="30" customHeight="1"/>
  <cols>
    <col min="1" max="1" width="38.28515625" style="28" customWidth="1"/>
    <col min="2" max="2" width="1.28515625" style="7" customWidth="1"/>
    <col min="3" max="3" width="14.5703125" style="70" customWidth="1"/>
    <col min="4" max="4" width="1.28515625" style="70" customWidth="1"/>
    <col min="5" max="5" width="19.5703125" style="70" customWidth="1"/>
    <col min="6" max="6" width="1.28515625" style="70" customWidth="1"/>
    <col min="7" max="7" width="20.5703125" style="70" customWidth="1"/>
    <col min="8" max="8" width="1.28515625" style="7" customWidth="1"/>
    <col min="9" max="9" width="19" style="7" customWidth="1"/>
    <col min="10" max="10" width="1.28515625" style="7" customWidth="1"/>
    <col min="11" max="11" width="15.140625" style="7" customWidth="1"/>
    <col min="12" max="12" width="1.28515625" style="7" customWidth="1"/>
    <col min="13" max="13" width="20.1406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21.28515625" style="7" customWidth="1"/>
    <col min="18" max="18" width="0.5703125" style="76" customWidth="1"/>
    <col min="19" max="19" width="9.140625" style="76"/>
    <col min="20" max="20" width="19" style="66" bestFit="1" customWidth="1"/>
    <col min="21" max="21" width="17" style="66" bestFit="1" customWidth="1"/>
    <col min="22" max="16384" width="9.140625" style="76"/>
  </cols>
  <sheetData>
    <row r="1" spans="1:17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30" customHeight="1">
      <c r="A2" s="117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0" customHeight="1">
      <c r="A4" s="118" t="s">
        <v>102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30" customHeight="1">
      <c r="A5" s="148" t="s">
        <v>57</v>
      </c>
      <c r="C5" s="119" t="s">
        <v>71</v>
      </c>
      <c r="D5" s="119"/>
      <c r="E5" s="119"/>
      <c r="F5" s="119"/>
      <c r="G5" s="119"/>
      <c r="H5" s="119"/>
      <c r="I5" s="119"/>
      <c r="K5" s="119" t="s">
        <v>72</v>
      </c>
      <c r="L5" s="119"/>
      <c r="M5" s="119"/>
      <c r="N5" s="119"/>
      <c r="O5" s="119"/>
      <c r="P5" s="119"/>
      <c r="Q5" s="119"/>
    </row>
    <row r="6" spans="1:17" ht="37.5" customHeight="1">
      <c r="A6" s="148"/>
      <c r="C6" s="67" t="s">
        <v>9</v>
      </c>
      <c r="D6" s="68"/>
      <c r="E6" s="67" t="s">
        <v>103</v>
      </c>
      <c r="F6" s="68"/>
      <c r="G6" s="67" t="s">
        <v>104</v>
      </c>
      <c r="H6" s="8"/>
      <c r="I6" s="6" t="s">
        <v>105</v>
      </c>
      <c r="K6" s="6" t="s">
        <v>9</v>
      </c>
      <c r="L6" s="8"/>
      <c r="M6" s="6" t="s">
        <v>103</v>
      </c>
      <c r="N6" s="8"/>
      <c r="O6" s="6" t="s">
        <v>104</v>
      </c>
      <c r="P6" s="8"/>
      <c r="Q6" s="6" t="s">
        <v>105</v>
      </c>
    </row>
    <row r="7" spans="1:17" ht="37.5" customHeight="1">
      <c r="A7" s="28" t="s">
        <v>37</v>
      </c>
      <c r="C7" s="69">
        <v>0</v>
      </c>
      <c r="E7" s="69">
        <v>0</v>
      </c>
      <c r="G7" s="69">
        <v>0</v>
      </c>
      <c r="I7" s="77">
        <f>E7+G7</f>
        <v>0</v>
      </c>
      <c r="K7" s="77">
        <v>100000000</v>
      </c>
      <c r="M7" s="69">
        <v>44817540720</v>
      </c>
      <c r="O7" s="51">
        <v>-52651789225</v>
      </c>
      <c r="Q7" s="51">
        <f>M7+O7</f>
        <v>-7834248505</v>
      </c>
    </row>
    <row r="8" spans="1:17" ht="37.5" customHeight="1">
      <c r="A8" s="28" t="s">
        <v>31</v>
      </c>
      <c r="B8" s="75"/>
      <c r="C8" s="69">
        <v>2</v>
      </c>
      <c r="E8" s="69">
        <v>2</v>
      </c>
      <c r="G8" s="71">
        <v>-3027</v>
      </c>
      <c r="I8" s="77">
        <f t="shared" ref="I8:I54" si="0">E8+G8</f>
        <v>-3025</v>
      </c>
      <c r="K8" s="77">
        <v>27041483</v>
      </c>
      <c r="M8" s="69">
        <v>63307849181</v>
      </c>
      <c r="O8" s="51">
        <v>-49553927796</v>
      </c>
      <c r="Q8" s="51">
        <f t="shared" ref="Q8:Q54" si="1">M8+O8</f>
        <v>13753921385</v>
      </c>
    </row>
    <row r="9" spans="1:17" ht="37.5" customHeight="1">
      <c r="A9" s="75" t="s">
        <v>120</v>
      </c>
      <c r="B9" s="75"/>
      <c r="C9" s="69">
        <v>0</v>
      </c>
      <c r="E9" s="69">
        <v>0</v>
      </c>
      <c r="G9" s="71">
        <v>0</v>
      </c>
      <c r="I9" s="77">
        <f>E9+G9</f>
        <v>0</v>
      </c>
      <c r="K9" s="77">
        <v>2153912</v>
      </c>
      <c r="M9" s="69">
        <v>38674406606</v>
      </c>
      <c r="O9" s="51">
        <v>-40002562234</v>
      </c>
      <c r="Q9" s="51">
        <f t="shared" si="1"/>
        <v>-1328155628</v>
      </c>
    </row>
    <row r="10" spans="1:17" ht="30" customHeight="1">
      <c r="A10" s="75" t="s">
        <v>42</v>
      </c>
      <c r="C10" s="69">
        <v>0</v>
      </c>
      <c r="E10" s="69">
        <v>0</v>
      </c>
      <c r="G10" s="71">
        <v>0</v>
      </c>
      <c r="I10" s="77">
        <f t="shared" si="0"/>
        <v>0</v>
      </c>
      <c r="K10" s="77">
        <v>1048946</v>
      </c>
      <c r="M10" s="69">
        <v>4226082477</v>
      </c>
      <c r="O10" s="51">
        <v>-5296940238</v>
      </c>
      <c r="Q10" s="51">
        <f t="shared" si="1"/>
        <v>-1070857761</v>
      </c>
    </row>
    <row r="11" spans="1:17" ht="30" customHeight="1">
      <c r="A11" s="75" t="s">
        <v>39</v>
      </c>
      <c r="B11" s="75"/>
      <c r="C11" s="69">
        <v>0</v>
      </c>
      <c r="E11" s="69">
        <v>0</v>
      </c>
      <c r="G11" s="71">
        <v>0</v>
      </c>
      <c r="I11" s="77">
        <f t="shared" si="0"/>
        <v>0</v>
      </c>
      <c r="K11" s="77">
        <v>10000000</v>
      </c>
      <c r="M11" s="69">
        <v>39197836377</v>
      </c>
      <c r="O11" s="51">
        <v>-37200059888</v>
      </c>
      <c r="Q11" s="51">
        <f t="shared" si="1"/>
        <v>1997776489</v>
      </c>
    </row>
    <row r="12" spans="1:17" ht="30" customHeight="1">
      <c r="A12" s="75" t="s">
        <v>134</v>
      </c>
      <c r="B12" s="75"/>
      <c r="C12" s="69">
        <v>0</v>
      </c>
      <c r="E12" s="69">
        <v>0</v>
      </c>
      <c r="G12" s="71">
        <v>0</v>
      </c>
      <c r="I12" s="77">
        <f t="shared" si="0"/>
        <v>0</v>
      </c>
      <c r="K12" s="77">
        <v>2800000</v>
      </c>
      <c r="M12" s="69">
        <v>27545419619</v>
      </c>
      <c r="O12" s="51">
        <v>-25407556287</v>
      </c>
      <c r="Q12" s="51">
        <f t="shared" si="1"/>
        <v>2137863332</v>
      </c>
    </row>
    <row r="13" spans="1:17" ht="30" customHeight="1">
      <c r="A13" s="75" t="s">
        <v>119</v>
      </c>
      <c r="B13" s="75"/>
      <c r="C13" s="69">
        <v>0</v>
      </c>
      <c r="E13" s="69">
        <v>0</v>
      </c>
      <c r="G13" s="71">
        <v>0</v>
      </c>
      <c r="I13" s="77">
        <f t="shared" si="0"/>
        <v>0</v>
      </c>
      <c r="K13" s="77">
        <v>3255168</v>
      </c>
      <c r="M13" s="69">
        <v>56727241315</v>
      </c>
      <c r="O13" s="51">
        <v>-52528101876</v>
      </c>
      <c r="Q13" s="51">
        <f t="shared" si="1"/>
        <v>4199139439</v>
      </c>
    </row>
    <row r="14" spans="1:17" ht="30" customHeight="1">
      <c r="A14" s="28" t="s">
        <v>17</v>
      </c>
      <c r="C14" s="69">
        <v>0</v>
      </c>
      <c r="E14" s="69">
        <v>0</v>
      </c>
      <c r="G14" s="71">
        <v>0</v>
      </c>
      <c r="I14" s="77">
        <f t="shared" si="0"/>
        <v>0</v>
      </c>
      <c r="K14" s="77">
        <v>462999961</v>
      </c>
      <c r="M14" s="69">
        <v>215794223867</v>
      </c>
      <c r="O14" s="51">
        <v>-229212492440</v>
      </c>
      <c r="Q14" s="51">
        <f t="shared" si="1"/>
        <v>-13418268573</v>
      </c>
    </row>
    <row r="15" spans="1:17" ht="30" customHeight="1">
      <c r="A15" s="75" t="s">
        <v>128</v>
      </c>
      <c r="B15" s="75"/>
      <c r="C15" s="69">
        <v>0</v>
      </c>
      <c r="E15" s="69">
        <v>0</v>
      </c>
      <c r="G15" s="71">
        <v>0</v>
      </c>
      <c r="I15" s="77">
        <f t="shared" si="0"/>
        <v>0</v>
      </c>
      <c r="K15" s="77">
        <v>19600000</v>
      </c>
      <c r="M15" s="69">
        <v>38966760000</v>
      </c>
      <c r="O15" s="51">
        <v>-34534017579</v>
      </c>
      <c r="Q15" s="51">
        <f t="shared" si="1"/>
        <v>4432742421</v>
      </c>
    </row>
    <row r="16" spans="1:17" ht="30" customHeight="1">
      <c r="A16" s="75" t="s">
        <v>125</v>
      </c>
      <c r="B16" s="75"/>
      <c r="C16" s="69">
        <v>0</v>
      </c>
      <c r="E16" s="69">
        <v>0</v>
      </c>
      <c r="G16" s="71">
        <v>0</v>
      </c>
      <c r="I16" s="77">
        <f t="shared" si="0"/>
        <v>0</v>
      </c>
      <c r="K16" s="77">
        <v>1000000</v>
      </c>
      <c r="M16" s="69">
        <v>35800078668</v>
      </c>
      <c r="O16" s="51">
        <v>-32660280569</v>
      </c>
      <c r="Q16" s="51">
        <f t="shared" si="1"/>
        <v>3139798099</v>
      </c>
    </row>
    <row r="17" spans="1:17" ht="30" customHeight="1">
      <c r="A17" s="75" t="s">
        <v>35</v>
      </c>
      <c r="B17" s="75"/>
      <c r="C17" s="69">
        <v>0</v>
      </c>
      <c r="E17" s="69">
        <v>0</v>
      </c>
      <c r="G17" s="71">
        <v>0</v>
      </c>
      <c r="I17" s="77">
        <f t="shared" si="0"/>
        <v>0</v>
      </c>
      <c r="K17" s="77">
        <v>9060000</v>
      </c>
      <c r="M17" s="69">
        <v>16407243969</v>
      </c>
      <c r="O17" s="51">
        <v>-15913766331</v>
      </c>
      <c r="Q17" s="51">
        <f t="shared" si="1"/>
        <v>493477638</v>
      </c>
    </row>
    <row r="18" spans="1:17" ht="30" customHeight="1">
      <c r="A18" s="75" t="s">
        <v>161</v>
      </c>
      <c r="B18" s="75"/>
      <c r="C18" s="69">
        <v>0</v>
      </c>
      <c r="E18" s="69">
        <v>0</v>
      </c>
      <c r="G18" s="71">
        <v>0</v>
      </c>
      <c r="I18" s="77">
        <f t="shared" si="0"/>
        <v>0</v>
      </c>
      <c r="K18" s="77">
        <v>17354486</v>
      </c>
      <c r="M18" s="69">
        <f>106261707874+2013000</f>
        <v>106263720874</v>
      </c>
      <c r="O18" s="51">
        <v>-112995535498</v>
      </c>
      <c r="Q18" s="51">
        <f t="shared" si="1"/>
        <v>-6731814624</v>
      </c>
    </row>
    <row r="19" spans="1:17" ht="30" customHeight="1">
      <c r="A19" s="75" t="s">
        <v>129</v>
      </c>
      <c r="B19" s="75"/>
      <c r="C19" s="69">
        <v>0</v>
      </c>
      <c r="E19" s="69">
        <v>0</v>
      </c>
      <c r="G19" s="71">
        <v>0</v>
      </c>
      <c r="I19" s="77">
        <f t="shared" si="0"/>
        <v>0</v>
      </c>
      <c r="K19" s="77">
        <v>500000</v>
      </c>
      <c r="M19" s="69">
        <v>5276069489</v>
      </c>
      <c r="O19" s="51">
        <v>-5247279529</v>
      </c>
      <c r="Q19" s="51">
        <f t="shared" si="1"/>
        <v>28789960</v>
      </c>
    </row>
    <row r="20" spans="1:17" ht="30" customHeight="1">
      <c r="A20" s="28" t="s">
        <v>148</v>
      </c>
      <c r="C20" s="69">
        <v>0</v>
      </c>
      <c r="E20" s="69">
        <v>0</v>
      </c>
      <c r="G20" s="71">
        <v>0</v>
      </c>
      <c r="I20" s="77">
        <f t="shared" si="0"/>
        <v>0</v>
      </c>
      <c r="K20" s="77">
        <v>2218012</v>
      </c>
      <c r="M20" s="69">
        <v>104876670912</v>
      </c>
      <c r="O20" s="51">
        <v>-114873740426</v>
      </c>
      <c r="Q20" s="51">
        <f t="shared" si="1"/>
        <v>-9997069514</v>
      </c>
    </row>
    <row r="21" spans="1:17" ht="30" customHeight="1">
      <c r="A21" s="28" t="s">
        <v>24</v>
      </c>
      <c r="C21" s="69">
        <v>0</v>
      </c>
      <c r="E21" s="69">
        <v>0</v>
      </c>
      <c r="G21" s="71">
        <v>0</v>
      </c>
      <c r="I21" s="77">
        <f t="shared" si="0"/>
        <v>0</v>
      </c>
      <c r="K21" s="77">
        <v>17114776</v>
      </c>
      <c r="M21" s="69">
        <v>162761867148</v>
      </c>
      <c r="O21" s="51">
        <v>-139717745692</v>
      </c>
      <c r="Q21" s="51">
        <f t="shared" si="1"/>
        <v>23044121456</v>
      </c>
    </row>
    <row r="22" spans="1:17" ht="30" customHeight="1">
      <c r="A22" s="28" t="s">
        <v>25</v>
      </c>
      <c r="C22" s="69">
        <v>0</v>
      </c>
      <c r="E22" s="69">
        <v>0</v>
      </c>
      <c r="G22" s="71">
        <v>0</v>
      </c>
      <c r="I22" s="77">
        <f t="shared" si="0"/>
        <v>0</v>
      </c>
      <c r="K22" s="77">
        <v>29844995</v>
      </c>
      <c r="M22" s="69">
        <v>58081298622</v>
      </c>
      <c r="O22" s="51">
        <v>-50151692419</v>
      </c>
      <c r="Q22" s="51">
        <f t="shared" si="1"/>
        <v>7929606203</v>
      </c>
    </row>
    <row r="23" spans="1:17" ht="30" customHeight="1">
      <c r="A23" s="28" t="s">
        <v>32</v>
      </c>
      <c r="C23" s="69">
        <v>0</v>
      </c>
      <c r="E23" s="69">
        <v>0</v>
      </c>
      <c r="G23" s="71">
        <v>0</v>
      </c>
      <c r="I23" s="77">
        <f t="shared" si="0"/>
        <v>0</v>
      </c>
      <c r="K23" s="77">
        <v>2611474</v>
      </c>
      <c r="M23" s="69">
        <v>17710725664</v>
      </c>
      <c r="O23" s="51">
        <v>-17168150569</v>
      </c>
      <c r="Q23" s="51">
        <f t="shared" si="1"/>
        <v>542575095</v>
      </c>
    </row>
    <row r="24" spans="1:17" ht="30" customHeight="1">
      <c r="A24" s="28" t="s">
        <v>135</v>
      </c>
      <c r="C24" s="69">
        <v>0</v>
      </c>
      <c r="E24" s="69">
        <v>0</v>
      </c>
      <c r="G24" s="71">
        <v>0</v>
      </c>
      <c r="I24" s="77">
        <f t="shared" si="0"/>
        <v>0</v>
      </c>
      <c r="K24" s="77">
        <v>18944197</v>
      </c>
      <c r="M24" s="69">
        <v>39006153908</v>
      </c>
      <c r="O24" s="51">
        <v>-50041094749</v>
      </c>
      <c r="Q24" s="51">
        <f t="shared" si="1"/>
        <v>-11034940841</v>
      </c>
    </row>
    <row r="25" spans="1:17" ht="30" customHeight="1">
      <c r="A25" s="28" t="s">
        <v>41</v>
      </c>
      <c r="C25" s="69">
        <v>0</v>
      </c>
      <c r="E25" s="69">
        <v>0</v>
      </c>
      <c r="G25" s="71">
        <v>0</v>
      </c>
      <c r="I25" s="77">
        <f t="shared" si="0"/>
        <v>0</v>
      </c>
      <c r="K25" s="77">
        <v>13500000</v>
      </c>
      <c r="M25" s="69">
        <v>16208492199</v>
      </c>
      <c r="O25" s="51">
        <v>-20934693000</v>
      </c>
      <c r="Q25" s="51">
        <f t="shared" si="1"/>
        <v>-4726200801</v>
      </c>
    </row>
    <row r="26" spans="1:17" ht="30" customHeight="1">
      <c r="A26" s="28" t="s">
        <v>36</v>
      </c>
      <c r="C26" s="69">
        <v>0</v>
      </c>
      <c r="E26" s="69">
        <v>0</v>
      </c>
      <c r="G26" s="71">
        <v>0</v>
      </c>
      <c r="I26" s="77">
        <f t="shared" si="0"/>
        <v>0</v>
      </c>
      <c r="K26" s="77">
        <v>14860116</v>
      </c>
      <c r="M26" s="69">
        <v>41724791220</v>
      </c>
      <c r="O26" s="51">
        <v>-49618134622</v>
      </c>
      <c r="Q26" s="51">
        <f t="shared" si="1"/>
        <v>-7893343402</v>
      </c>
    </row>
    <row r="27" spans="1:17" ht="30" customHeight="1">
      <c r="A27" s="28" t="s">
        <v>18</v>
      </c>
      <c r="C27" s="69">
        <v>0</v>
      </c>
      <c r="E27" s="69">
        <v>0</v>
      </c>
      <c r="G27" s="71">
        <v>0</v>
      </c>
      <c r="I27" s="77">
        <f t="shared" si="0"/>
        <v>0</v>
      </c>
      <c r="K27" s="77">
        <v>3582075</v>
      </c>
      <c r="M27" s="69">
        <v>20177660650</v>
      </c>
      <c r="O27" s="51">
        <v>-17013184859</v>
      </c>
      <c r="Q27" s="51">
        <f t="shared" si="1"/>
        <v>3164475791</v>
      </c>
    </row>
    <row r="28" spans="1:17" ht="30" customHeight="1">
      <c r="A28" s="28" t="s">
        <v>136</v>
      </c>
      <c r="C28" s="69">
        <v>0</v>
      </c>
      <c r="E28" s="69">
        <v>0</v>
      </c>
      <c r="G28" s="71">
        <v>0</v>
      </c>
      <c r="I28" s="77">
        <f t="shared" si="0"/>
        <v>0</v>
      </c>
      <c r="K28" s="77">
        <v>4976344</v>
      </c>
      <c r="M28" s="69">
        <v>6215020359</v>
      </c>
      <c r="O28" s="51">
        <v>-7365688047</v>
      </c>
      <c r="Q28" s="51">
        <f t="shared" si="1"/>
        <v>-1150667688</v>
      </c>
    </row>
    <row r="29" spans="1:17" ht="30" customHeight="1">
      <c r="A29" s="28" t="s">
        <v>130</v>
      </c>
      <c r="C29" s="69">
        <v>0</v>
      </c>
      <c r="E29" s="69">
        <v>0</v>
      </c>
      <c r="G29" s="71">
        <v>0</v>
      </c>
      <c r="I29" s="77">
        <f t="shared" si="0"/>
        <v>0</v>
      </c>
      <c r="K29" s="77">
        <v>62000000</v>
      </c>
      <c r="M29" s="69">
        <v>108595311333</v>
      </c>
      <c r="O29" s="51">
        <v>-126960066000</v>
      </c>
      <c r="Q29" s="51">
        <f t="shared" si="1"/>
        <v>-18364754667</v>
      </c>
    </row>
    <row r="30" spans="1:17" ht="30" customHeight="1">
      <c r="A30" s="28" t="s">
        <v>34</v>
      </c>
      <c r="C30" s="69">
        <v>0</v>
      </c>
      <c r="E30" s="69">
        <v>0</v>
      </c>
      <c r="G30" s="71">
        <v>0</v>
      </c>
      <c r="I30" s="77">
        <f t="shared" si="0"/>
        <v>0</v>
      </c>
      <c r="K30" s="77">
        <v>600000</v>
      </c>
      <c r="M30" s="69">
        <v>13179268839</v>
      </c>
      <c r="O30" s="51">
        <v>-14701999500</v>
      </c>
      <c r="Q30" s="51">
        <f t="shared" si="1"/>
        <v>-1522730661</v>
      </c>
    </row>
    <row r="31" spans="1:17" ht="30" customHeight="1">
      <c r="A31" s="28" t="s">
        <v>149</v>
      </c>
      <c r="C31" s="69">
        <v>0</v>
      </c>
      <c r="E31" s="69">
        <v>0</v>
      </c>
      <c r="G31" s="71">
        <v>0</v>
      </c>
      <c r="I31" s="77">
        <f t="shared" si="0"/>
        <v>0</v>
      </c>
      <c r="K31" s="77">
        <v>3510946</v>
      </c>
      <c r="M31" s="69">
        <v>26082188987</v>
      </c>
      <c r="O31" s="51">
        <v>-25782749058</v>
      </c>
      <c r="Q31" s="51">
        <f t="shared" si="1"/>
        <v>299439929</v>
      </c>
    </row>
    <row r="32" spans="1:17" ht="30" customHeight="1">
      <c r="A32" s="28" t="s">
        <v>137</v>
      </c>
      <c r="C32" s="69">
        <v>0</v>
      </c>
      <c r="E32" s="69">
        <v>0</v>
      </c>
      <c r="G32" s="71">
        <v>0</v>
      </c>
      <c r="I32" s="77">
        <f t="shared" si="0"/>
        <v>0</v>
      </c>
      <c r="K32" s="77">
        <v>2134406</v>
      </c>
      <c r="M32" s="69">
        <v>7506075569</v>
      </c>
      <c r="O32" s="51">
        <v>-7572124080</v>
      </c>
      <c r="Q32" s="51">
        <f t="shared" si="1"/>
        <v>-66048511</v>
      </c>
    </row>
    <row r="33" spans="1:20" ht="30" customHeight="1">
      <c r="A33" s="28" t="s">
        <v>20</v>
      </c>
      <c r="C33" s="69">
        <v>0</v>
      </c>
      <c r="E33" s="69">
        <v>0</v>
      </c>
      <c r="G33" s="71">
        <v>0</v>
      </c>
      <c r="I33" s="77">
        <f t="shared" si="0"/>
        <v>0</v>
      </c>
      <c r="K33" s="77">
        <v>5768862</v>
      </c>
      <c r="M33" s="69">
        <v>43081334848</v>
      </c>
      <c r="O33" s="51">
        <v>-49947819641</v>
      </c>
      <c r="Q33" s="51">
        <f t="shared" si="1"/>
        <v>-6866484793</v>
      </c>
    </row>
    <row r="34" spans="1:20" ht="30" customHeight="1">
      <c r="A34" s="28" t="s">
        <v>23</v>
      </c>
      <c r="C34" s="69">
        <v>0</v>
      </c>
      <c r="E34" s="69">
        <v>0</v>
      </c>
      <c r="G34" s="71">
        <v>0</v>
      </c>
      <c r="H34" s="69"/>
      <c r="I34" s="77">
        <f t="shared" si="0"/>
        <v>0</v>
      </c>
      <c r="K34" s="77">
        <v>4980960</v>
      </c>
      <c r="M34" s="69">
        <v>16024507219</v>
      </c>
      <c r="O34" s="51">
        <v>-17542233495</v>
      </c>
      <c r="Q34" s="51">
        <f t="shared" si="1"/>
        <v>-1517726276</v>
      </c>
    </row>
    <row r="35" spans="1:20" ht="30" customHeight="1">
      <c r="A35" s="28" t="s">
        <v>166</v>
      </c>
      <c r="C35" s="69">
        <v>0</v>
      </c>
      <c r="E35" s="69">
        <v>0</v>
      </c>
      <c r="G35" s="71">
        <v>0</v>
      </c>
      <c r="H35" s="69"/>
      <c r="I35" s="77">
        <f t="shared" si="0"/>
        <v>0</v>
      </c>
      <c r="K35" s="77">
        <v>771428</v>
      </c>
      <c r="M35" s="69">
        <v>2180826956</v>
      </c>
      <c r="O35" s="51">
        <v>-2094234587</v>
      </c>
      <c r="Q35" s="51">
        <f t="shared" si="1"/>
        <v>86592369</v>
      </c>
    </row>
    <row r="36" spans="1:20" ht="30" customHeight="1">
      <c r="A36" s="28" t="s">
        <v>29</v>
      </c>
      <c r="C36" s="69">
        <v>0</v>
      </c>
      <c r="E36" s="69">
        <v>0</v>
      </c>
      <c r="G36" s="71">
        <v>0</v>
      </c>
      <c r="H36" s="69"/>
      <c r="I36" s="77">
        <f t="shared" si="0"/>
        <v>0</v>
      </c>
      <c r="K36" s="77">
        <v>19500000</v>
      </c>
      <c r="M36" s="69">
        <v>149290688428</v>
      </c>
      <c r="O36" s="51">
        <v>-81902801896</v>
      </c>
      <c r="Q36" s="51">
        <f t="shared" si="1"/>
        <v>67387886532</v>
      </c>
    </row>
    <row r="37" spans="1:20" ht="30" customHeight="1">
      <c r="A37" s="28" t="s">
        <v>38</v>
      </c>
      <c r="C37" s="69">
        <v>0</v>
      </c>
      <c r="E37" s="69">
        <v>0</v>
      </c>
      <c r="G37" s="71">
        <v>0</v>
      </c>
      <c r="H37" s="69"/>
      <c r="I37" s="77">
        <f t="shared" si="0"/>
        <v>0</v>
      </c>
      <c r="K37" s="77">
        <v>10139000</v>
      </c>
      <c r="M37" s="69">
        <v>26385631156</v>
      </c>
      <c r="O37" s="51">
        <v>-24945895690</v>
      </c>
      <c r="Q37" s="51">
        <f t="shared" si="1"/>
        <v>1439735466</v>
      </c>
    </row>
    <row r="38" spans="1:20" ht="30" customHeight="1">
      <c r="A38" s="28" t="s">
        <v>26</v>
      </c>
      <c r="C38" s="69">
        <v>0</v>
      </c>
      <c r="E38" s="69">
        <v>0</v>
      </c>
      <c r="G38" s="71">
        <v>0</v>
      </c>
      <c r="H38" s="69"/>
      <c r="I38" s="77">
        <f t="shared" si="0"/>
        <v>0</v>
      </c>
      <c r="K38" s="77">
        <v>2427680</v>
      </c>
      <c r="M38" s="69">
        <v>11248134819</v>
      </c>
      <c r="O38" s="51">
        <v>-10642367690</v>
      </c>
      <c r="Q38" s="51">
        <f t="shared" si="1"/>
        <v>605767129</v>
      </c>
    </row>
    <row r="39" spans="1:20" ht="30" customHeight="1">
      <c r="A39" s="28" t="s">
        <v>124</v>
      </c>
      <c r="C39" s="69">
        <v>0</v>
      </c>
      <c r="E39" s="69">
        <v>0</v>
      </c>
      <c r="G39" s="71">
        <v>0</v>
      </c>
      <c r="H39" s="69"/>
      <c r="I39" s="77">
        <f t="shared" si="0"/>
        <v>0</v>
      </c>
      <c r="K39" s="77">
        <v>5389384</v>
      </c>
      <c r="M39" s="69">
        <v>25404380795</v>
      </c>
      <c r="O39" s="51">
        <v>-21322798116</v>
      </c>
      <c r="Q39" s="51">
        <f t="shared" si="1"/>
        <v>4081582679</v>
      </c>
    </row>
    <row r="40" spans="1:20" ht="30" customHeight="1">
      <c r="A40" s="28" t="s">
        <v>131</v>
      </c>
      <c r="C40" s="69">
        <v>0</v>
      </c>
      <c r="E40" s="69">
        <v>0</v>
      </c>
      <c r="G40" s="71">
        <v>0</v>
      </c>
      <c r="H40" s="69"/>
      <c r="I40" s="77">
        <f t="shared" si="0"/>
        <v>0</v>
      </c>
      <c r="K40" s="77">
        <v>1933936</v>
      </c>
      <c r="M40" s="69">
        <v>6041230872</v>
      </c>
      <c r="O40" s="51">
        <v>-6687903889</v>
      </c>
      <c r="Q40" s="51">
        <f t="shared" si="1"/>
        <v>-646673017</v>
      </c>
    </row>
    <row r="41" spans="1:20" ht="30" customHeight="1">
      <c r="A41" s="28" t="s">
        <v>76</v>
      </c>
      <c r="C41" s="69">
        <v>0</v>
      </c>
      <c r="E41" s="69">
        <v>0</v>
      </c>
      <c r="G41" s="71">
        <v>0</v>
      </c>
      <c r="I41" s="77">
        <f t="shared" si="0"/>
        <v>0</v>
      </c>
      <c r="K41" s="77">
        <v>208</v>
      </c>
      <c r="M41" s="69">
        <v>685833</v>
      </c>
      <c r="O41" s="51">
        <v>-867988</v>
      </c>
      <c r="Q41" s="51">
        <f t="shared" si="1"/>
        <v>-182155</v>
      </c>
    </row>
    <row r="42" spans="1:20" ht="30" customHeight="1">
      <c r="A42" s="28" t="s">
        <v>77</v>
      </c>
      <c r="C42" s="69">
        <v>0</v>
      </c>
      <c r="E42" s="69">
        <v>0</v>
      </c>
      <c r="G42" s="71">
        <v>0</v>
      </c>
      <c r="I42" s="77">
        <f t="shared" si="0"/>
        <v>0</v>
      </c>
      <c r="K42" s="77">
        <v>41000000</v>
      </c>
      <c r="M42" s="69">
        <v>16699048634</v>
      </c>
      <c r="O42" s="51">
        <v>-16247863502</v>
      </c>
      <c r="Q42" s="51">
        <f t="shared" si="1"/>
        <v>451185132</v>
      </c>
    </row>
    <row r="43" spans="1:20" ht="30" customHeight="1">
      <c r="A43" s="28" t="s">
        <v>19</v>
      </c>
      <c r="C43" s="69">
        <v>0</v>
      </c>
      <c r="E43" s="69">
        <v>0</v>
      </c>
      <c r="G43" s="71">
        <v>0</v>
      </c>
      <c r="I43" s="77">
        <f t="shared" si="0"/>
        <v>0</v>
      </c>
      <c r="K43" s="77">
        <v>2200000</v>
      </c>
      <c r="M43" s="69">
        <v>64345807836</v>
      </c>
      <c r="O43" s="51">
        <v>-62253147584</v>
      </c>
      <c r="Q43" s="51">
        <f t="shared" si="1"/>
        <v>2092660252</v>
      </c>
    </row>
    <row r="44" spans="1:20" ht="30" customHeight="1">
      <c r="A44" s="28" t="s">
        <v>118</v>
      </c>
      <c r="C44" s="69">
        <v>0</v>
      </c>
      <c r="E44" s="69">
        <v>0</v>
      </c>
      <c r="G44" s="71">
        <v>0</v>
      </c>
      <c r="I44" s="77">
        <f t="shared" si="0"/>
        <v>0</v>
      </c>
      <c r="K44" s="77">
        <v>1435203</v>
      </c>
      <c r="M44" s="69">
        <v>8310026303</v>
      </c>
      <c r="O44" s="51">
        <v>-6564256557</v>
      </c>
      <c r="Q44" s="51">
        <f t="shared" si="1"/>
        <v>1745769746</v>
      </c>
    </row>
    <row r="45" spans="1:20" ht="30" customHeight="1">
      <c r="A45" s="28" t="s">
        <v>16</v>
      </c>
      <c r="C45" s="69">
        <v>0</v>
      </c>
      <c r="E45" s="71">
        <v>0</v>
      </c>
      <c r="F45" s="69"/>
      <c r="G45" s="51">
        <v>0</v>
      </c>
      <c r="H45" s="71"/>
      <c r="I45" s="77">
        <f t="shared" si="0"/>
        <v>0</v>
      </c>
      <c r="K45" s="77">
        <v>10254687</v>
      </c>
      <c r="M45" s="69">
        <v>81697240045</v>
      </c>
      <c r="O45" s="51">
        <v>-70090835780</v>
      </c>
      <c r="Q45" s="51">
        <f t="shared" si="1"/>
        <v>11606404265</v>
      </c>
      <c r="T45" s="101"/>
    </row>
    <row r="46" spans="1:20" ht="30" customHeight="1">
      <c r="A46" s="28" t="s">
        <v>30</v>
      </c>
      <c r="C46" s="69">
        <v>0</v>
      </c>
      <c r="E46" s="71">
        <v>0</v>
      </c>
      <c r="F46" s="69"/>
      <c r="G46" s="71">
        <v>0</v>
      </c>
      <c r="H46" s="71"/>
      <c r="I46" s="77">
        <f t="shared" si="0"/>
        <v>0</v>
      </c>
      <c r="K46" s="77">
        <v>1000000</v>
      </c>
      <c r="M46" s="69">
        <v>7477515274</v>
      </c>
      <c r="O46" s="51">
        <v>-4674111456</v>
      </c>
      <c r="Q46" s="51">
        <f t="shared" si="1"/>
        <v>2803403818</v>
      </c>
    </row>
    <row r="47" spans="1:20" ht="30" customHeight="1">
      <c r="A47" s="28" t="s">
        <v>143</v>
      </c>
      <c r="C47" s="69">
        <v>0</v>
      </c>
      <c r="E47" s="71">
        <v>0</v>
      </c>
      <c r="F47" s="69"/>
      <c r="G47" s="71">
        <v>0</v>
      </c>
      <c r="H47" s="71"/>
      <c r="I47" s="77">
        <f t="shared" si="0"/>
        <v>0</v>
      </c>
      <c r="K47" s="77">
        <v>586440</v>
      </c>
      <c r="M47" s="69">
        <v>50767396362</v>
      </c>
      <c r="O47" s="51">
        <v>-41175387442</v>
      </c>
      <c r="Q47" s="51">
        <f t="shared" si="1"/>
        <v>9592008920</v>
      </c>
    </row>
    <row r="48" spans="1:20" ht="30" customHeight="1">
      <c r="A48" s="28" t="s">
        <v>145</v>
      </c>
      <c r="C48" s="69">
        <v>0</v>
      </c>
      <c r="E48" s="71">
        <v>0</v>
      </c>
      <c r="F48" s="69"/>
      <c r="G48" s="71">
        <v>0</v>
      </c>
      <c r="H48" s="71"/>
      <c r="I48" s="77">
        <f t="shared" si="0"/>
        <v>0</v>
      </c>
      <c r="K48" s="77">
        <v>5095879</v>
      </c>
      <c r="M48" s="69">
        <v>22282428762</v>
      </c>
      <c r="O48" s="51">
        <v>-17877080900</v>
      </c>
      <c r="Q48" s="51">
        <f t="shared" si="1"/>
        <v>4405347862</v>
      </c>
    </row>
    <row r="49" spans="1:21" ht="30" customHeight="1">
      <c r="A49" s="28" t="s">
        <v>139</v>
      </c>
      <c r="C49" s="69">
        <v>0</v>
      </c>
      <c r="E49" s="71">
        <v>0</v>
      </c>
      <c r="F49" s="69"/>
      <c r="G49" s="71">
        <v>0</v>
      </c>
      <c r="H49" s="71"/>
      <c r="I49" s="77">
        <f>E49+G49</f>
        <v>0</v>
      </c>
      <c r="K49" s="77">
        <v>1365909</v>
      </c>
      <c r="M49" s="69">
        <v>7341744446</v>
      </c>
      <c r="O49" s="51">
        <v>-5481320743</v>
      </c>
      <c r="Q49" s="51">
        <f t="shared" si="1"/>
        <v>1860423703</v>
      </c>
    </row>
    <row r="50" spans="1:21" ht="30" customHeight="1">
      <c r="A50" s="28" t="s">
        <v>144</v>
      </c>
      <c r="C50" s="69">
        <v>0</v>
      </c>
      <c r="E50" s="71">
        <v>0</v>
      </c>
      <c r="F50" s="69"/>
      <c r="G50" s="51">
        <v>0</v>
      </c>
      <c r="H50" s="71"/>
      <c r="I50" s="77">
        <f t="shared" si="0"/>
        <v>0</v>
      </c>
      <c r="K50" s="77">
        <v>265791</v>
      </c>
      <c r="M50" s="69">
        <v>5834243998</v>
      </c>
      <c r="O50" s="51">
        <v>-5253153072</v>
      </c>
      <c r="Q50" s="51">
        <f t="shared" si="1"/>
        <v>581090926</v>
      </c>
    </row>
    <row r="51" spans="1:21" ht="30" customHeight="1">
      <c r="A51" s="28" t="s">
        <v>123</v>
      </c>
      <c r="C51" s="69">
        <v>0</v>
      </c>
      <c r="E51" s="71">
        <v>0</v>
      </c>
      <c r="F51" s="69"/>
      <c r="G51" s="71">
        <v>0</v>
      </c>
      <c r="H51" s="71"/>
      <c r="I51" s="69">
        <f t="shared" si="0"/>
        <v>0</v>
      </c>
      <c r="K51" s="77">
        <v>4713645</v>
      </c>
      <c r="M51" s="69">
        <v>5477011227</v>
      </c>
      <c r="O51" s="51">
        <v>-3533725760</v>
      </c>
      <c r="Q51" s="51">
        <f t="shared" si="1"/>
        <v>1943285467</v>
      </c>
    </row>
    <row r="52" spans="1:21" ht="30" customHeight="1">
      <c r="A52" s="28" t="s">
        <v>140</v>
      </c>
      <c r="C52" s="69">
        <v>0</v>
      </c>
      <c r="E52" s="71">
        <v>0</v>
      </c>
      <c r="F52" s="69"/>
      <c r="G52" s="71">
        <v>0</v>
      </c>
      <c r="H52" s="71"/>
      <c r="I52" s="69">
        <f t="shared" si="0"/>
        <v>0</v>
      </c>
      <c r="K52" s="77">
        <v>500001</v>
      </c>
      <c r="M52" s="69">
        <v>8166382188</v>
      </c>
      <c r="O52" s="51">
        <v>-5575142917</v>
      </c>
      <c r="Q52" s="51">
        <f t="shared" si="1"/>
        <v>2591239271</v>
      </c>
    </row>
    <row r="53" spans="1:21" ht="30" customHeight="1">
      <c r="A53" s="28" t="s">
        <v>147</v>
      </c>
      <c r="C53" s="69">
        <v>1</v>
      </c>
      <c r="E53" s="71">
        <v>1</v>
      </c>
      <c r="F53" s="69"/>
      <c r="G53" s="71">
        <v>-5955</v>
      </c>
      <c r="H53" s="71"/>
      <c r="I53" s="69">
        <f t="shared" si="0"/>
        <v>-5954</v>
      </c>
      <c r="K53" s="77">
        <f>C53</f>
        <v>1</v>
      </c>
      <c r="M53" s="69">
        <f>E53</f>
        <v>1</v>
      </c>
      <c r="O53" s="51">
        <f>G53</f>
        <v>-5955</v>
      </c>
      <c r="Q53" s="51">
        <f t="shared" si="1"/>
        <v>-5954</v>
      </c>
    </row>
    <row r="54" spans="1:21" ht="30" customHeight="1">
      <c r="A54" s="28" t="s">
        <v>160</v>
      </c>
      <c r="C54" s="69">
        <v>552</v>
      </c>
      <c r="E54" s="71">
        <v>552</v>
      </c>
      <c r="F54" s="69"/>
      <c r="G54" s="71">
        <v>-949440</v>
      </c>
      <c r="H54" s="71"/>
      <c r="I54" s="69">
        <f t="shared" si="0"/>
        <v>-948888</v>
      </c>
      <c r="K54" s="77">
        <f>C54</f>
        <v>552</v>
      </c>
      <c r="M54" s="69">
        <f>E54</f>
        <v>552</v>
      </c>
      <c r="O54" s="51">
        <f>G54</f>
        <v>-949440</v>
      </c>
      <c r="Q54" s="51">
        <f t="shared" si="1"/>
        <v>-948888</v>
      </c>
    </row>
    <row r="55" spans="1:21" s="79" customFormat="1" ht="30" customHeight="1" thickBot="1">
      <c r="A55" s="78" t="s">
        <v>43</v>
      </c>
      <c r="B55" s="20"/>
      <c r="C55" s="22">
        <f>SUM(C7:C54)</f>
        <v>555</v>
      </c>
      <c r="D55" s="72"/>
      <c r="E55" s="22">
        <f>SUM(E7:E54)</f>
        <v>555</v>
      </c>
      <c r="F55" s="72"/>
      <c r="G55" s="53">
        <f>SUM(G7:G54)</f>
        <v>-958422</v>
      </c>
      <c r="H55" s="20"/>
      <c r="I55" s="53">
        <f>SUM(I7:I54)</f>
        <v>-957867</v>
      </c>
      <c r="J55" s="20"/>
      <c r="K55" s="22">
        <f>SUM(K7:K54)</f>
        <v>952040863</v>
      </c>
      <c r="L55" s="22">
        <f t="shared" ref="L55:Q55" si="2">SUM(L7:L54)</f>
        <v>0</v>
      </c>
      <c r="M55" s="22">
        <f t="shared" si="2"/>
        <v>1873186265126</v>
      </c>
      <c r="N55" s="22">
        <f t="shared" si="2"/>
        <v>0</v>
      </c>
      <c r="O55" s="109">
        <f t="shared" si="2"/>
        <v>-1788919276611</v>
      </c>
      <c r="P55" s="22">
        <f t="shared" si="2"/>
        <v>0</v>
      </c>
      <c r="Q55" s="22">
        <f t="shared" si="2"/>
        <v>84266988515</v>
      </c>
      <c r="T55" s="73"/>
      <c r="U55" s="73"/>
    </row>
    <row r="56" spans="1:21" ht="30" customHeight="1" thickTop="1">
      <c r="K56" s="100"/>
      <c r="M56" s="110"/>
    </row>
    <row r="57" spans="1:21" ht="30" customHeight="1">
      <c r="K57" s="11"/>
      <c r="M57" s="11"/>
      <c r="O57" s="51"/>
      <c r="Q57" s="11"/>
    </row>
    <row r="58" spans="1:21" ht="30" customHeight="1">
      <c r="M58" s="101"/>
      <c r="O58" s="101"/>
      <c r="Q58" s="11"/>
    </row>
    <row r="59" spans="1:21" ht="30" customHeight="1">
      <c r="I59" s="11"/>
      <c r="O59" s="11"/>
      <c r="Q59" s="11"/>
    </row>
    <row r="60" spans="1:21" ht="30" customHeight="1">
      <c r="I60" s="11"/>
      <c r="M60" s="11"/>
      <c r="O60" s="11"/>
      <c r="Q60" s="11"/>
    </row>
    <row r="61" spans="1:21" ht="30" customHeight="1">
      <c r="I61" s="11"/>
      <c r="M61" s="11"/>
      <c r="O61" s="11"/>
      <c r="Q61" s="11"/>
    </row>
    <row r="62" spans="1:21" ht="30" customHeight="1">
      <c r="O62" s="51"/>
      <c r="Q62" s="11"/>
    </row>
    <row r="63" spans="1:21" ht="30" customHeight="1">
      <c r="I63" s="11"/>
    </row>
  </sheetData>
  <autoFilter ref="A1:A63" xr:uid="{00000000-0001-0000-1200-000000000000}"/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S50"/>
  <sheetViews>
    <sheetView rightToLeft="1" view="pageBreakPreview" zoomScaleNormal="100" zoomScaleSheetLayoutView="100" workbookViewId="0">
      <selection activeCell="M45" sqref="M45"/>
    </sheetView>
  </sheetViews>
  <sheetFormatPr defaultRowHeight="30" customHeight="1"/>
  <cols>
    <col min="1" max="1" width="27.28515625" style="7" bestFit="1" customWidth="1"/>
    <col min="2" max="2" width="1.28515625" style="7" customWidth="1"/>
    <col min="3" max="3" width="17.140625" style="7" customWidth="1"/>
    <col min="4" max="4" width="1.28515625" style="7" customWidth="1"/>
    <col min="5" max="5" width="22.28515625" style="7" customWidth="1"/>
    <col min="6" max="6" width="1.28515625" style="7" customWidth="1"/>
    <col min="7" max="7" width="22.42578125" style="7" customWidth="1"/>
    <col min="8" max="8" width="1.28515625" style="7" customWidth="1"/>
    <col min="9" max="9" width="22" style="51" customWidth="1"/>
    <col min="10" max="10" width="1.28515625" style="7" customWidth="1"/>
    <col min="11" max="11" width="16" style="7" customWidth="1"/>
    <col min="12" max="12" width="1.28515625" style="7" customWidth="1"/>
    <col min="13" max="13" width="20.425781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19.85546875" style="51" customWidth="1"/>
    <col min="18" max="18" width="15.42578125" style="17" customWidth="1"/>
    <col min="19" max="19" width="17.85546875" style="17" bestFit="1" customWidth="1"/>
    <col min="20" max="16384" width="9.140625" style="17"/>
  </cols>
  <sheetData>
    <row r="1" spans="1:19" ht="30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9" ht="30" customHeight="1">
      <c r="A2" s="117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9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9" ht="30" customHeight="1">
      <c r="A4" s="118" t="s">
        <v>106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9" ht="30" customHeight="1">
      <c r="A5" s="119" t="s">
        <v>57</v>
      </c>
      <c r="C5" s="119" t="s">
        <v>71</v>
      </c>
      <c r="D5" s="119"/>
      <c r="E5" s="119"/>
      <c r="F5" s="119"/>
      <c r="G5" s="119"/>
      <c r="H5" s="119"/>
      <c r="I5" s="119"/>
      <c r="K5" s="119" t="s">
        <v>72</v>
      </c>
      <c r="L5" s="119"/>
      <c r="M5" s="119"/>
      <c r="N5" s="119"/>
      <c r="O5" s="119"/>
      <c r="P5" s="119"/>
      <c r="Q5" s="119"/>
    </row>
    <row r="6" spans="1:19" ht="36.75" customHeight="1">
      <c r="A6" s="119"/>
      <c r="C6" s="6" t="s">
        <v>9</v>
      </c>
      <c r="D6" s="8"/>
      <c r="E6" s="6" t="s">
        <v>11</v>
      </c>
      <c r="F6" s="8"/>
      <c r="G6" s="6" t="s">
        <v>104</v>
      </c>
      <c r="H6" s="8"/>
      <c r="I6" s="80" t="s">
        <v>107</v>
      </c>
      <c r="K6" s="6" t="s">
        <v>9</v>
      </c>
      <c r="L6" s="8"/>
      <c r="M6" s="6" t="s">
        <v>11</v>
      </c>
      <c r="N6" s="8"/>
      <c r="O6" s="6" t="s">
        <v>104</v>
      </c>
      <c r="P6" s="8"/>
      <c r="Q6" s="6" t="s">
        <v>107</v>
      </c>
    </row>
    <row r="7" spans="1:19" ht="30" customHeight="1">
      <c r="A7" s="106" t="s">
        <v>16</v>
      </c>
      <c r="C7" s="11">
        <v>5999986</v>
      </c>
      <c r="E7" s="11">
        <v>37215991783</v>
      </c>
      <c r="G7" s="51">
        <v>-39174728192</v>
      </c>
      <c r="I7" s="55">
        <f>E7+G7</f>
        <v>-1958736409</v>
      </c>
      <c r="K7" s="11">
        <f>C7</f>
        <v>5999986</v>
      </c>
      <c r="M7" s="11">
        <v>37215991783</v>
      </c>
      <c r="O7" s="55">
        <v>-42143365173</v>
      </c>
      <c r="Q7" s="51">
        <f>M7+O7</f>
        <v>-4927373390</v>
      </c>
      <c r="R7" s="30"/>
      <c r="S7" s="81"/>
    </row>
    <row r="8" spans="1:19" ht="30" customHeight="1">
      <c r="A8" s="106" t="s">
        <v>19</v>
      </c>
      <c r="C8" s="11">
        <v>5154901</v>
      </c>
      <c r="E8" s="11">
        <v>126341824297</v>
      </c>
      <c r="G8" s="51">
        <v>-132991393997</v>
      </c>
      <c r="I8" s="55">
        <f t="shared" ref="I8:I41" si="0">E8+G8</f>
        <v>-6649569700</v>
      </c>
      <c r="K8" s="11">
        <f t="shared" ref="K8:K41" si="1">C8</f>
        <v>5154901</v>
      </c>
      <c r="M8" s="11">
        <v>126341824297</v>
      </c>
      <c r="O8" s="55">
        <v>-152277895064</v>
      </c>
      <c r="Q8" s="51">
        <f>M8+O8</f>
        <v>-25936070767</v>
      </c>
      <c r="R8" s="30"/>
      <c r="S8" s="81"/>
    </row>
    <row r="9" spans="1:19" ht="30" customHeight="1">
      <c r="A9" s="106" t="s">
        <v>30</v>
      </c>
      <c r="C9" s="11">
        <v>43419814</v>
      </c>
      <c r="E9" s="11">
        <v>292239985056</v>
      </c>
      <c r="G9" s="51">
        <v>-319253765187</v>
      </c>
      <c r="I9" s="55">
        <f t="shared" si="0"/>
        <v>-27013780131</v>
      </c>
      <c r="K9" s="11">
        <f t="shared" si="1"/>
        <v>43419814</v>
      </c>
      <c r="M9" s="11">
        <v>292239985056</v>
      </c>
      <c r="O9" s="55">
        <v>-202949050114</v>
      </c>
      <c r="Q9" s="51">
        <f>M9+O9</f>
        <v>89290934942</v>
      </c>
      <c r="R9" s="30"/>
      <c r="S9" s="81"/>
    </row>
    <row r="10" spans="1:19" ht="30" customHeight="1">
      <c r="A10" s="106" t="s">
        <v>141</v>
      </c>
      <c r="C10" s="11">
        <v>10330547</v>
      </c>
      <c r="E10" s="11">
        <v>90954388977</v>
      </c>
      <c r="G10" s="51">
        <v>-95741462081</v>
      </c>
      <c r="I10" s="55">
        <f t="shared" si="0"/>
        <v>-4787073104</v>
      </c>
      <c r="K10" s="11">
        <f t="shared" si="1"/>
        <v>10330547</v>
      </c>
      <c r="M10" s="11">
        <v>90954388977</v>
      </c>
      <c r="O10" s="55">
        <v>-113102425249</v>
      </c>
      <c r="Q10" s="51">
        <f>M10+O10</f>
        <v>-22148036272</v>
      </c>
      <c r="R10" s="30"/>
      <c r="S10" s="81"/>
    </row>
    <row r="11" spans="1:19" ht="30" customHeight="1">
      <c r="A11" s="106" t="s">
        <v>137</v>
      </c>
      <c r="C11" s="11">
        <v>315594</v>
      </c>
      <c r="E11" s="11">
        <v>936817220</v>
      </c>
      <c r="G11" s="51">
        <v>-986123389</v>
      </c>
      <c r="I11" s="55">
        <f t="shared" si="0"/>
        <v>-49306169</v>
      </c>
      <c r="K11" s="11">
        <f t="shared" si="1"/>
        <v>315594</v>
      </c>
      <c r="M11" s="11">
        <v>936817220</v>
      </c>
      <c r="O11" s="55">
        <v>-1119487917</v>
      </c>
      <c r="Q11" s="51">
        <f>M11+O11</f>
        <v>-182670697</v>
      </c>
      <c r="R11" s="30"/>
      <c r="S11" s="81"/>
    </row>
    <row r="12" spans="1:19" ht="30" customHeight="1">
      <c r="A12" s="106" t="s">
        <v>25</v>
      </c>
      <c r="C12" s="11">
        <v>10952298</v>
      </c>
      <c r="E12" s="11">
        <v>20937588936</v>
      </c>
      <c r="G12" s="51">
        <v>-22039567301</v>
      </c>
      <c r="I12" s="55">
        <f t="shared" si="0"/>
        <v>-1101978365</v>
      </c>
      <c r="K12" s="11">
        <f>C12</f>
        <v>10952298</v>
      </c>
      <c r="M12" s="11">
        <v>20937588936</v>
      </c>
      <c r="O12" s="55">
        <v>-22269088653</v>
      </c>
      <c r="Q12" s="51">
        <f t="shared" ref="Q12:Q41" si="2">M12+O12</f>
        <v>-1331499717</v>
      </c>
      <c r="R12" s="30"/>
      <c r="S12" s="81"/>
    </row>
    <row r="13" spans="1:19" ht="30" customHeight="1">
      <c r="A13" s="106" t="s">
        <v>38</v>
      </c>
      <c r="C13" s="11">
        <v>5261000</v>
      </c>
      <c r="E13" s="11">
        <v>10067411168</v>
      </c>
      <c r="G13" s="51">
        <v>-11004460846</v>
      </c>
      <c r="I13" s="55">
        <f t="shared" si="0"/>
        <v>-937049678</v>
      </c>
      <c r="K13" s="11">
        <v>5261000</v>
      </c>
      <c r="M13" s="11">
        <v>10067411168</v>
      </c>
      <c r="O13" s="55">
        <v>-12166808867</v>
      </c>
      <c r="Q13" s="51">
        <f>M13+O13</f>
        <v>-2099397699</v>
      </c>
      <c r="R13" s="30"/>
      <c r="S13" s="81"/>
    </row>
    <row r="14" spans="1:19" ht="30" customHeight="1">
      <c r="A14" s="106" t="s">
        <v>31</v>
      </c>
      <c r="C14" s="11">
        <v>107817768</v>
      </c>
      <c r="E14" s="11">
        <v>219226953454</v>
      </c>
      <c r="G14" s="51">
        <v>-230765215414</v>
      </c>
      <c r="I14" s="55">
        <f t="shared" si="0"/>
        <v>-11538261960</v>
      </c>
      <c r="K14" s="11">
        <f t="shared" si="1"/>
        <v>107817768</v>
      </c>
      <c r="M14" s="11">
        <v>219226953454</v>
      </c>
      <c r="O14" s="55">
        <v>-163209505103</v>
      </c>
      <c r="Q14" s="51">
        <f t="shared" si="2"/>
        <v>56017448351</v>
      </c>
      <c r="R14" s="30"/>
      <c r="S14" s="81"/>
    </row>
    <row r="15" spans="1:19" ht="30" customHeight="1">
      <c r="A15" s="106" t="s">
        <v>29</v>
      </c>
      <c r="C15" s="11">
        <v>53515370</v>
      </c>
      <c r="E15" s="11">
        <v>435354256213</v>
      </c>
      <c r="G15" s="51">
        <v>-458267638118</v>
      </c>
      <c r="I15" s="55">
        <f t="shared" si="0"/>
        <v>-22913381905</v>
      </c>
      <c r="K15" s="11">
        <f t="shared" si="1"/>
        <v>53515370</v>
      </c>
      <c r="M15" s="11">
        <v>435354256213</v>
      </c>
      <c r="O15" s="55">
        <v>-229115798501</v>
      </c>
      <c r="Q15" s="51">
        <f>M15+O15</f>
        <v>206238457712</v>
      </c>
      <c r="R15" s="30"/>
      <c r="S15" s="81"/>
    </row>
    <row r="16" spans="1:19" ht="30" customHeight="1">
      <c r="A16" s="106" t="s">
        <v>32</v>
      </c>
      <c r="C16" s="11">
        <v>81699849</v>
      </c>
      <c r="E16" s="11">
        <v>499056511234</v>
      </c>
      <c r="G16" s="51">
        <v>-525322643403</v>
      </c>
      <c r="I16" s="55">
        <f t="shared" si="0"/>
        <v>-26266132169</v>
      </c>
      <c r="K16" s="11">
        <f>C16</f>
        <v>81699849</v>
      </c>
      <c r="M16" s="11">
        <v>499056511234</v>
      </c>
      <c r="O16" s="55">
        <v>-502026355899</v>
      </c>
      <c r="Q16" s="51">
        <f>M16+O16</f>
        <v>-2969844665</v>
      </c>
      <c r="R16" s="30"/>
      <c r="S16" s="81"/>
    </row>
    <row r="17" spans="1:19" ht="30" customHeight="1">
      <c r="A17" s="106" t="s">
        <v>127</v>
      </c>
      <c r="C17" s="11">
        <v>2000000</v>
      </c>
      <c r="E17" s="11">
        <v>21021239950</v>
      </c>
      <c r="G17" s="51">
        <v>-22127621000</v>
      </c>
      <c r="I17" s="55">
        <f t="shared" si="0"/>
        <v>-1106381050</v>
      </c>
      <c r="K17" s="11">
        <f t="shared" si="1"/>
        <v>2000000</v>
      </c>
      <c r="M17" s="11">
        <v>21021239950</v>
      </c>
      <c r="O17" s="55">
        <v>-31548620160</v>
      </c>
      <c r="Q17" s="51">
        <f t="shared" si="2"/>
        <v>-10527380210</v>
      </c>
      <c r="R17" s="30"/>
      <c r="S17" s="81"/>
    </row>
    <row r="18" spans="1:19" ht="30" customHeight="1">
      <c r="A18" s="106" t="s">
        <v>126</v>
      </c>
      <c r="C18" s="11">
        <v>880000</v>
      </c>
      <c r="E18" s="11">
        <v>3609318620</v>
      </c>
      <c r="G18" s="51">
        <v>-3799282757</v>
      </c>
      <c r="I18" s="55">
        <f t="shared" si="0"/>
        <v>-189964137</v>
      </c>
      <c r="K18" s="11">
        <f t="shared" si="1"/>
        <v>880000</v>
      </c>
      <c r="M18" s="11">
        <v>3609318620</v>
      </c>
      <c r="O18" s="55">
        <v>-4694602010</v>
      </c>
      <c r="Q18" s="51">
        <f t="shared" si="2"/>
        <v>-1085283390</v>
      </c>
      <c r="R18" s="30"/>
      <c r="S18" s="81"/>
    </row>
    <row r="19" spans="1:19" ht="30" customHeight="1">
      <c r="A19" s="106" t="s">
        <v>18</v>
      </c>
      <c r="C19" s="11">
        <v>26956814</v>
      </c>
      <c r="E19" s="11">
        <v>75674005459</v>
      </c>
      <c r="G19" s="51">
        <v>-79670222914</v>
      </c>
      <c r="I19" s="55">
        <f t="shared" si="0"/>
        <v>-3996217455</v>
      </c>
      <c r="K19" s="11">
        <f t="shared" si="1"/>
        <v>26956814</v>
      </c>
      <c r="M19" s="11">
        <v>75674005459</v>
      </c>
      <c r="O19" s="55">
        <v>-88869712301</v>
      </c>
      <c r="Q19" s="51">
        <f t="shared" si="2"/>
        <v>-13195706842</v>
      </c>
      <c r="R19" s="30"/>
      <c r="S19" s="81"/>
    </row>
    <row r="20" spans="1:19" ht="30" customHeight="1">
      <c r="A20" s="106" t="s">
        <v>15</v>
      </c>
      <c r="C20" s="11">
        <v>75</v>
      </c>
      <c r="E20" s="11">
        <v>7834183</v>
      </c>
      <c r="G20" s="51">
        <v>-8246507</v>
      </c>
      <c r="I20" s="55">
        <f t="shared" si="0"/>
        <v>-412324</v>
      </c>
      <c r="K20" s="11">
        <f t="shared" si="1"/>
        <v>75</v>
      </c>
      <c r="M20" s="11">
        <v>7834183</v>
      </c>
      <c r="O20" s="55">
        <v>-8421591</v>
      </c>
      <c r="Q20" s="51">
        <f t="shared" si="2"/>
        <v>-587408</v>
      </c>
      <c r="R20" s="30"/>
      <c r="S20" s="81"/>
    </row>
    <row r="21" spans="1:19" ht="30" customHeight="1">
      <c r="A21" s="106" t="s">
        <v>120</v>
      </c>
      <c r="C21" s="11">
        <v>13350000</v>
      </c>
      <c r="E21" s="11">
        <v>238475598011</v>
      </c>
      <c r="G21" s="51">
        <v>-251026945275</v>
      </c>
      <c r="I21" s="55">
        <f t="shared" si="0"/>
        <v>-12551347264</v>
      </c>
      <c r="K21" s="11">
        <f t="shared" si="1"/>
        <v>13350000</v>
      </c>
      <c r="M21" s="11">
        <v>238475598011</v>
      </c>
      <c r="O21" s="55">
        <v>-253823953674</v>
      </c>
      <c r="Q21" s="51">
        <f t="shared" si="2"/>
        <v>-15348355663</v>
      </c>
      <c r="R21" s="30"/>
      <c r="S21" s="81"/>
    </row>
    <row r="22" spans="1:19" ht="30" customHeight="1">
      <c r="A22" s="106" t="s">
        <v>133</v>
      </c>
      <c r="C22" s="11">
        <v>78912586</v>
      </c>
      <c r="E22" s="11">
        <v>203598483836</v>
      </c>
      <c r="G22" s="51">
        <v>-214312697632</v>
      </c>
      <c r="I22" s="55">
        <f t="shared" si="0"/>
        <v>-10714213796</v>
      </c>
      <c r="K22" s="11">
        <f t="shared" si="1"/>
        <v>78912586</v>
      </c>
      <c r="M22" s="11">
        <v>203598483836</v>
      </c>
      <c r="O22" s="55">
        <v>-238400494966</v>
      </c>
      <c r="Q22" s="51">
        <f>M22+O22</f>
        <v>-34802011130</v>
      </c>
      <c r="R22" s="30"/>
      <c r="S22" s="81"/>
    </row>
    <row r="23" spans="1:19" ht="30" customHeight="1">
      <c r="A23" s="106" t="s">
        <v>160</v>
      </c>
      <c r="C23" s="11">
        <v>24490460</v>
      </c>
      <c r="E23" s="11">
        <v>42211095369</v>
      </c>
      <c r="G23" s="51">
        <v>-42211097340</v>
      </c>
      <c r="I23" s="55">
        <f t="shared" si="0"/>
        <v>-1971</v>
      </c>
      <c r="K23" s="11">
        <v>24490460</v>
      </c>
      <c r="M23" s="11">
        <v>42211095369</v>
      </c>
      <c r="O23" s="55">
        <v>-42123591200</v>
      </c>
      <c r="Q23" s="51">
        <f>M23+O23</f>
        <v>87504169</v>
      </c>
      <c r="R23" s="30"/>
      <c r="S23" s="81"/>
    </row>
    <row r="24" spans="1:19" ht="30" customHeight="1">
      <c r="A24" s="106" t="s">
        <v>139</v>
      </c>
      <c r="C24" s="11">
        <v>43450000</v>
      </c>
      <c r="E24" s="11">
        <v>199057945135</v>
      </c>
      <c r="G24" s="51">
        <v>-209534679090</v>
      </c>
      <c r="I24" s="55">
        <f t="shared" si="0"/>
        <v>-10476733955</v>
      </c>
      <c r="K24" s="11">
        <f t="shared" si="1"/>
        <v>43450000</v>
      </c>
      <c r="M24" s="11">
        <v>199057945135</v>
      </c>
      <c r="O24" s="55">
        <v>-174362556996</v>
      </c>
      <c r="Q24" s="51">
        <f t="shared" si="2"/>
        <v>24695388139</v>
      </c>
      <c r="R24" s="30"/>
      <c r="S24" s="81"/>
    </row>
    <row r="25" spans="1:19" ht="30" customHeight="1">
      <c r="A25" s="106" t="s">
        <v>135</v>
      </c>
      <c r="C25" s="11">
        <v>83380000</v>
      </c>
      <c r="E25" s="11">
        <v>329642943480</v>
      </c>
      <c r="G25" s="51">
        <v>-346992572084</v>
      </c>
      <c r="I25" s="55">
        <f t="shared" si="0"/>
        <v>-17349628604</v>
      </c>
      <c r="K25" s="11">
        <f t="shared" si="1"/>
        <v>83380000</v>
      </c>
      <c r="M25" s="11">
        <v>329642943480</v>
      </c>
      <c r="O25" s="55">
        <v>-237819511012</v>
      </c>
      <c r="Q25" s="51">
        <f t="shared" si="2"/>
        <v>91823432468</v>
      </c>
      <c r="R25" s="30"/>
      <c r="S25" s="81"/>
    </row>
    <row r="26" spans="1:19" ht="30" customHeight="1">
      <c r="A26" s="106" t="s">
        <v>138</v>
      </c>
      <c r="C26" s="11">
        <v>11937500</v>
      </c>
      <c r="E26" s="11">
        <v>28008622340</v>
      </c>
      <c r="G26" s="51">
        <v>-29482760358</v>
      </c>
      <c r="I26" s="55">
        <f t="shared" si="0"/>
        <v>-1474138018</v>
      </c>
      <c r="K26" s="11">
        <f t="shared" si="1"/>
        <v>11937500</v>
      </c>
      <c r="M26" s="11">
        <v>28008622340</v>
      </c>
      <c r="O26" s="55">
        <v>-36008482065</v>
      </c>
      <c r="Q26" s="51">
        <f t="shared" si="2"/>
        <v>-7999859725</v>
      </c>
      <c r="R26" s="30"/>
      <c r="S26" s="81"/>
    </row>
    <row r="27" spans="1:19" ht="30" customHeight="1">
      <c r="A27" s="106" t="s">
        <v>124</v>
      </c>
      <c r="C27" s="11">
        <v>63290974</v>
      </c>
      <c r="E27" s="11">
        <v>58349091775</v>
      </c>
      <c r="G27" s="51">
        <v>-61420096606</v>
      </c>
      <c r="I27" s="55">
        <f t="shared" si="0"/>
        <v>-3071004831</v>
      </c>
      <c r="K27" s="11">
        <f t="shared" si="1"/>
        <v>63290974</v>
      </c>
      <c r="M27" s="51">
        <v>58349091775</v>
      </c>
      <c r="O27" s="55">
        <v>-37524611843</v>
      </c>
      <c r="Q27" s="51">
        <f>M27+O27</f>
        <v>20824479932</v>
      </c>
      <c r="R27" s="30"/>
      <c r="S27" s="81"/>
    </row>
    <row r="28" spans="1:19" ht="30" customHeight="1">
      <c r="A28" s="106" t="s">
        <v>131</v>
      </c>
      <c r="C28" s="11">
        <v>31149475</v>
      </c>
      <c r="E28" s="11">
        <v>64922156983</v>
      </c>
      <c r="G28" s="51">
        <v>-68339112613</v>
      </c>
      <c r="I28" s="55">
        <f t="shared" si="0"/>
        <v>-3416955630</v>
      </c>
      <c r="K28" s="11">
        <f t="shared" si="1"/>
        <v>31149475</v>
      </c>
      <c r="M28" s="11">
        <v>64922156983</v>
      </c>
      <c r="O28" s="55">
        <v>-69180721810</v>
      </c>
      <c r="Q28" s="51">
        <f>M28+O28</f>
        <v>-4258564827</v>
      </c>
      <c r="R28" s="30"/>
      <c r="S28" s="81"/>
    </row>
    <row r="29" spans="1:19" ht="30" customHeight="1">
      <c r="A29" s="106" t="s">
        <v>20</v>
      </c>
      <c r="C29" s="11">
        <v>4387819</v>
      </c>
      <c r="E29" s="11">
        <v>31724700796</v>
      </c>
      <c r="G29" s="51">
        <v>-33394421890</v>
      </c>
      <c r="I29" s="55">
        <f t="shared" si="0"/>
        <v>-1669721094</v>
      </c>
      <c r="K29" s="11">
        <f t="shared" si="1"/>
        <v>4387819</v>
      </c>
      <c r="M29" s="11">
        <v>31724700796</v>
      </c>
      <c r="O29" s="55">
        <v>-43686768307</v>
      </c>
      <c r="Q29" s="51">
        <f>M29+O29</f>
        <v>-11962067511</v>
      </c>
      <c r="R29" s="30"/>
      <c r="S29" s="81"/>
    </row>
    <row r="30" spans="1:19" ht="30" customHeight="1">
      <c r="A30" s="106" t="s">
        <v>140</v>
      </c>
      <c r="C30" s="11">
        <v>24852471</v>
      </c>
      <c r="E30" s="11">
        <v>185076012301</v>
      </c>
      <c r="G30" s="51">
        <v>-194816855053</v>
      </c>
      <c r="I30" s="55">
        <f t="shared" si="0"/>
        <v>-9740842752</v>
      </c>
      <c r="K30" s="11">
        <f t="shared" si="1"/>
        <v>24852471</v>
      </c>
      <c r="M30" s="11">
        <v>185076012301</v>
      </c>
      <c r="O30" s="55">
        <v>-177351551671</v>
      </c>
      <c r="Q30" s="51">
        <f t="shared" si="2"/>
        <v>7724460630</v>
      </c>
      <c r="R30" s="30"/>
      <c r="S30" s="81"/>
    </row>
    <row r="31" spans="1:19" ht="30" customHeight="1">
      <c r="A31" s="106" t="s">
        <v>149</v>
      </c>
      <c r="C31" s="11">
        <v>5113203</v>
      </c>
      <c r="E31" s="11">
        <v>44440345084</v>
      </c>
      <c r="G31" s="51">
        <v>-46779310614</v>
      </c>
      <c r="I31" s="55">
        <f t="shared" si="0"/>
        <v>-2338965530</v>
      </c>
      <c r="K31" s="11">
        <f t="shared" si="1"/>
        <v>5113203</v>
      </c>
      <c r="M31" s="11">
        <v>44440345084</v>
      </c>
      <c r="O31" s="55">
        <v>-40703447232</v>
      </c>
      <c r="Q31" s="51">
        <f t="shared" si="2"/>
        <v>3736897852</v>
      </c>
      <c r="R31" s="30"/>
      <c r="S31" s="81"/>
    </row>
    <row r="32" spans="1:19" ht="30" customHeight="1">
      <c r="A32" s="106" t="s">
        <v>143</v>
      </c>
      <c r="C32" s="11">
        <v>1064119</v>
      </c>
      <c r="E32" s="51">
        <v>72624345310</v>
      </c>
      <c r="G32" s="51">
        <v>-76446679273</v>
      </c>
      <c r="I32" s="55">
        <f t="shared" si="0"/>
        <v>-3822333963</v>
      </c>
      <c r="K32" s="11">
        <f t="shared" si="1"/>
        <v>1064119</v>
      </c>
      <c r="M32" s="11">
        <v>72624345310</v>
      </c>
      <c r="O32" s="55">
        <v>-74714398922</v>
      </c>
      <c r="Q32" s="51">
        <f>M32+O32</f>
        <v>-2090053612</v>
      </c>
      <c r="R32" s="30"/>
      <c r="S32" s="81"/>
    </row>
    <row r="33" spans="1:19" ht="30" customHeight="1">
      <c r="A33" s="106" t="s">
        <v>144</v>
      </c>
      <c r="C33" s="11">
        <v>1370838</v>
      </c>
      <c r="E33" s="51">
        <v>25844587023</v>
      </c>
      <c r="G33" s="51">
        <v>-27204828445</v>
      </c>
      <c r="I33" s="55">
        <f t="shared" si="0"/>
        <v>-1360241422</v>
      </c>
      <c r="K33" s="11">
        <f t="shared" si="1"/>
        <v>1370838</v>
      </c>
      <c r="M33" s="11">
        <v>25844587023</v>
      </c>
      <c r="O33" s="55">
        <v>-27093550394</v>
      </c>
      <c r="Q33" s="51">
        <f t="shared" si="2"/>
        <v>-1248963371</v>
      </c>
      <c r="R33" s="30"/>
      <c r="S33" s="81"/>
    </row>
    <row r="34" spans="1:19" ht="30" customHeight="1">
      <c r="A34" s="106" t="s">
        <v>145</v>
      </c>
      <c r="C34" s="11">
        <v>1104121</v>
      </c>
      <c r="E34" s="51">
        <v>3684456204</v>
      </c>
      <c r="G34" s="51">
        <v>-3878374952</v>
      </c>
      <c r="I34" s="55">
        <f t="shared" si="0"/>
        <v>-193918748</v>
      </c>
      <c r="K34" s="11">
        <f t="shared" si="1"/>
        <v>1104121</v>
      </c>
      <c r="M34" s="11">
        <v>3684456204</v>
      </c>
      <c r="O34" s="55">
        <v>-3873416232</v>
      </c>
      <c r="Q34" s="51">
        <f>M34+O34</f>
        <v>-188960028</v>
      </c>
      <c r="R34" s="30"/>
      <c r="S34" s="81"/>
    </row>
    <row r="35" spans="1:19" ht="30" customHeight="1">
      <c r="A35" s="106" t="s">
        <v>146</v>
      </c>
      <c r="C35" s="11">
        <v>3008</v>
      </c>
      <c r="E35" s="51">
        <v>6118592051</v>
      </c>
      <c r="G35" s="51">
        <v>-5731467321</v>
      </c>
      <c r="I35" s="55">
        <f t="shared" si="0"/>
        <v>387124730</v>
      </c>
      <c r="K35" s="11">
        <f t="shared" si="1"/>
        <v>3008</v>
      </c>
      <c r="M35" s="11">
        <v>6118592051</v>
      </c>
      <c r="O35" s="55">
        <v>-5506682057</v>
      </c>
      <c r="Q35" s="51">
        <f t="shared" si="2"/>
        <v>611909994</v>
      </c>
      <c r="R35" s="30"/>
      <c r="S35" s="81"/>
    </row>
    <row r="36" spans="1:19" ht="30" customHeight="1">
      <c r="A36" s="106" t="s">
        <v>34</v>
      </c>
      <c r="C36" s="11">
        <v>700000</v>
      </c>
      <c r="E36" s="51">
        <v>21438836779</v>
      </c>
      <c r="G36" s="51">
        <v>-22567196610</v>
      </c>
      <c r="I36" s="55">
        <f t="shared" si="0"/>
        <v>-1128359831</v>
      </c>
      <c r="K36" s="11">
        <f t="shared" si="1"/>
        <v>700000</v>
      </c>
      <c r="M36" s="11">
        <v>21438836779</v>
      </c>
      <c r="O36" s="55">
        <v>-20490829550</v>
      </c>
      <c r="Q36" s="51">
        <f t="shared" si="2"/>
        <v>948007229</v>
      </c>
      <c r="R36" s="30"/>
      <c r="S36" s="81"/>
    </row>
    <row r="37" spans="1:19" ht="30" customHeight="1">
      <c r="A37" s="106" t="s">
        <v>148</v>
      </c>
      <c r="C37" s="11">
        <v>1365000</v>
      </c>
      <c r="E37" s="51">
        <v>62727898471</v>
      </c>
      <c r="G37" s="51">
        <v>-71447161012</v>
      </c>
      <c r="I37" s="55">
        <f t="shared" si="0"/>
        <v>-8719262541</v>
      </c>
      <c r="K37" s="11">
        <f t="shared" si="1"/>
        <v>1365000</v>
      </c>
      <c r="M37" s="11">
        <v>62727898471</v>
      </c>
      <c r="O37" s="55">
        <v>-75819656367</v>
      </c>
      <c r="Q37" s="51">
        <f t="shared" si="2"/>
        <v>-13091757896</v>
      </c>
      <c r="R37" s="30"/>
      <c r="S37" s="81"/>
    </row>
    <row r="38" spans="1:19" ht="30" customHeight="1">
      <c r="A38" s="106" t="s">
        <v>24</v>
      </c>
      <c r="C38" s="11">
        <v>4505151</v>
      </c>
      <c r="E38" s="51">
        <v>58308699566</v>
      </c>
      <c r="G38" s="51">
        <v>-61377578489</v>
      </c>
      <c r="I38" s="55">
        <f t="shared" si="0"/>
        <v>-3068878923</v>
      </c>
      <c r="K38" s="11">
        <f t="shared" si="1"/>
        <v>4505151</v>
      </c>
      <c r="M38" s="11">
        <v>58308699566</v>
      </c>
      <c r="O38" s="55">
        <v>-58332647453</v>
      </c>
      <c r="Q38" s="51">
        <f>M38+O38</f>
        <v>-23947887</v>
      </c>
      <c r="R38" s="30"/>
      <c r="S38" s="81"/>
    </row>
    <row r="39" spans="1:19" ht="30" customHeight="1">
      <c r="A39" s="106" t="s">
        <v>150</v>
      </c>
      <c r="C39" s="11">
        <v>8548390</v>
      </c>
      <c r="E39" s="51">
        <v>28517953514</v>
      </c>
      <c r="G39" s="51">
        <v>-30018898435</v>
      </c>
      <c r="I39" s="55">
        <f t="shared" si="0"/>
        <v>-1500944921</v>
      </c>
      <c r="K39" s="11">
        <v>8548390</v>
      </c>
      <c r="M39" s="11">
        <v>28517953514</v>
      </c>
      <c r="O39" s="55">
        <v>-30728215313</v>
      </c>
      <c r="Q39" s="51">
        <f t="shared" si="2"/>
        <v>-2210261799</v>
      </c>
      <c r="R39" s="30"/>
      <c r="S39" s="81"/>
    </row>
    <row r="40" spans="1:19" ht="30" customHeight="1">
      <c r="A40" s="106" t="s">
        <v>147</v>
      </c>
      <c r="C40" s="11">
        <v>7179157</v>
      </c>
      <c r="E40" s="51">
        <v>47480632738</v>
      </c>
      <c r="G40" s="51">
        <v>-49979614415</v>
      </c>
      <c r="I40" s="55">
        <f t="shared" si="0"/>
        <v>-2498981677</v>
      </c>
      <c r="K40" s="11">
        <v>7179157</v>
      </c>
      <c r="M40" s="11">
        <v>47480632738</v>
      </c>
      <c r="O40" s="55">
        <v>-42752482195</v>
      </c>
      <c r="Q40" s="51">
        <f t="shared" si="2"/>
        <v>4728150543</v>
      </c>
      <c r="R40" s="30"/>
      <c r="S40" s="81"/>
    </row>
    <row r="41" spans="1:19" ht="30" customHeight="1">
      <c r="A41" s="106" t="s">
        <v>152</v>
      </c>
      <c r="C41" s="11">
        <v>1415135</v>
      </c>
      <c r="E41" s="51">
        <v>8817648823</v>
      </c>
      <c r="G41" s="51">
        <v>-9281735602</v>
      </c>
      <c r="I41" s="55">
        <f t="shared" si="0"/>
        <v>-464086779</v>
      </c>
      <c r="K41" s="11">
        <f t="shared" si="1"/>
        <v>1415135</v>
      </c>
      <c r="M41" s="11">
        <v>8817648823</v>
      </c>
      <c r="O41" s="55">
        <v>-9132891394</v>
      </c>
      <c r="Q41" s="51">
        <f t="shared" si="2"/>
        <v>-315242571</v>
      </c>
      <c r="R41" s="30"/>
      <c r="S41" s="81"/>
    </row>
    <row r="42" spans="1:19" s="26" customFormat="1" ht="30" customHeight="1" thickBot="1">
      <c r="A42" s="20" t="s">
        <v>43</v>
      </c>
      <c r="B42" s="20"/>
      <c r="C42" s="22">
        <f>SUM(C7:C41)</f>
        <v>765873423</v>
      </c>
      <c r="D42" s="20"/>
      <c r="E42" s="22">
        <f>SUM(E7:E41)</f>
        <v>3593714772139</v>
      </c>
      <c r="F42" s="20"/>
      <c r="G42" s="53">
        <f>SUM(G7:G41)</f>
        <v>-3797396454215</v>
      </c>
      <c r="H42" s="20"/>
      <c r="I42" s="82">
        <f>SUM(I7:I41)</f>
        <v>-203681682076</v>
      </c>
      <c r="J42" s="20"/>
      <c r="K42" s="22">
        <f>SUM(K7:K41)</f>
        <v>765873423</v>
      </c>
      <c r="L42" s="20"/>
      <c r="M42" s="22">
        <f>SUM(M7:M41)</f>
        <v>3593714772139</v>
      </c>
      <c r="N42" s="20"/>
      <c r="O42" s="53">
        <f>SUM(O7:O41)</f>
        <v>-3264931597255</v>
      </c>
      <c r="P42" s="20"/>
      <c r="Q42" s="53">
        <f>SUM(Q7:Q41)</f>
        <v>328783174884</v>
      </c>
      <c r="S42" s="105"/>
    </row>
    <row r="43" spans="1:19" ht="30" customHeight="1" thickTop="1">
      <c r="S43" s="30"/>
    </row>
    <row r="44" spans="1:19" ht="30" customHeight="1">
      <c r="C44" s="11"/>
    </row>
    <row r="45" spans="1:19" ht="30" customHeight="1">
      <c r="C45" s="11"/>
      <c r="E45" s="11"/>
    </row>
    <row r="46" spans="1:19" ht="30" customHeight="1">
      <c r="E46" s="11"/>
      <c r="G46" s="11"/>
    </row>
    <row r="47" spans="1:19" ht="30" customHeight="1">
      <c r="E47" s="11"/>
      <c r="G47" s="51"/>
      <c r="S47" s="30"/>
    </row>
    <row r="48" spans="1:19" ht="30" customHeight="1">
      <c r="E48" s="11"/>
      <c r="S48" s="30"/>
    </row>
    <row r="49" spans="5:19" ht="30" customHeight="1">
      <c r="E49" s="11"/>
      <c r="S49" s="30"/>
    </row>
    <row r="50" spans="5:19" ht="30" customHeight="1">
      <c r="S50" s="30"/>
    </row>
  </sheetData>
  <autoFilter ref="A1:A50" xr:uid="{00000000-0001-0000-1400-000000000000}"/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C49"/>
  <sheetViews>
    <sheetView rightToLeft="1" view="pageBreakPreview" topLeftCell="D31" zoomScaleNormal="100" zoomScaleSheetLayoutView="100" workbookViewId="0">
      <selection activeCell="AD42" sqref="AD42"/>
    </sheetView>
  </sheetViews>
  <sheetFormatPr defaultRowHeight="30" customHeight="1"/>
  <cols>
    <col min="1" max="1" width="2.140625" style="32" hidden="1" customWidth="1"/>
    <col min="2" max="2" width="2.5703125" style="32" hidden="1" customWidth="1"/>
    <col min="3" max="3" width="27.7109375" style="32" customWidth="1"/>
    <col min="4" max="4" width="1.28515625" style="32" customWidth="1"/>
    <col min="5" max="5" width="14" style="32" customWidth="1"/>
    <col min="6" max="6" width="1.28515625" style="32" customWidth="1"/>
    <col min="7" max="7" width="20.7109375" style="32" customWidth="1"/>
    <col min="8" max="8" width="1.28515625" style="32" customWidth="1"/>
    <col min="9" max="9" width="21.28515625" style="32" customWidth="1"/>
    <col min="10" max="10" width="1.28515625" style="32" customWidth="1"/>
    <col min="11" max="11" width="17.140625" style="32" customWidth="1"/>
    <col min="12" max="12" width="1.28515625" style="32" customWidth="1"/>
    <col min="13" max="13" width="20.42578125" style="7" customWidth="1"/>
    <col min="14" max="14" width="1.28515625" style="32" customWidth="1"/>
    <col min="15" max="15" width="16.140625" style="29" customWidth="1"/>
    <col min="16" max="16" width="1.28515625" style="32" customWidth="1"/>
    <col min="17" max="17" width="19.28515625" style="32" customWidth="1"/>
    <col min="18" max="18" width="1.28515625" style="32" customWidth="1"/>
    <col min="19" max="19" width="14.28515625" style="32" customWidth="1"/>
    <col min="20" max="20" width="1.28515625" style="32" customWidth="1"/>
    <col min="21" max="21" width="16.7109375" style="32" customWidth="1"/>
    <col min="22" max="22" width="1.28515625" style="32" customWidth="1"/>
    <col min="23" max="23" width="21.140625" style="32" customWidth="1"/>
    <col min="24" max="24" width="1.28515625" style="32" customWidth="1"/>
    <col min="25" max="25" width="20.28515625" style="32" customWidth="1"/>
    <col min="26" max="26" width="1.28515625" style="32" customWidth="1"/>
    <col min="27" max="27" width="22" style="32" bestFit="1" customWidth="1"/>
    <col min="28" max="28" width="0.28515625" style="34" customWidth="1"/>
    <col min="29" max="29" width="10.140625" style="34" customWidth="1"/>
    <col min="30" max="30" width="14.85546875" style="17" bestFit="1" customWidth="1"/>
    <col min="31" max="31" width="9.140625" style="17" customWidth="1"/>
    <col min="32" max="16384" width="9.140625" style="17"/>
  </cols>
  <sheetData>
    <row r="1" spans="1:29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1:29" ht="30" customHeight="1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pans="1:29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1:29" ht="30" customHeight="1">
      <c r="A4" s="62" t="s">
        <v>1</v>
      </c>
      <c r="B4" s="122" t="s">
        <v>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</row>
    <row r="5" spans="1:29" ht="30" customHeight="1">
      <c r="A5" s="123" t="s">
        <v>3</v>
      </c>
      <c r="B5" s="123"/>
      <c r="C5" s="118" t="s">
        <v>4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29" ht="30" customHeight="1">
      <c r="A6" s="131"/>
      <c r="B6" s="131"/>
      <c r="C6" s="131"/>
      <c r="D6" s="7"/>
      <c r="E6" s="119" t="s">
        <v>153</v>
      </c>
      <c r="F6" s="119"/>
      <c r="G6" s="119"/>
      <c r="H6" s="119"/>
      <c r="I6" s="119"/>
      <c r="J6" s="7"/>
      <c r="K6" s="119" t="s">
        <v>6</v>
      </c>
      <c r="L6" s="119"/>
      <c r="M6" s="119"/>
      <c r="N6" s="119"/>
      <c r="O6" s="119"/>
      <c r="P6" s="119"/>
      <c r="Q6" s="119"/>
      <c r="R6" s="7"/>
      <c r="S6" s="119" t="s">
        <v>163</v>
      </c>
      <c r="T6" s="119"/>
      <c r="U6" s="119"/>
      <c r="V6" s="119"/>
      <c r="W6" s="119"/>
      <c r="X6" s="119"/>
      <c r="Y6" s="119"/>
      <c r="Z6" s="119"/>
      <c r="AA6" s="119"/>
    </row>
    <row r="7" spans="1:29" ht="30" customHeight="1">
      <c r="A7" s="117" t="s">
        <v>108</v>
      </c>
      <c r="B7" s="117"/>
      <c r="C7" s="117"/>
      <c r="D7" s="7"/>
      <c r="E7" s="125" t="s">
        <v>9</v>
      </c>
      <c r="F7" s="8"/>
      <c r="G7" s="125" t="s">
        <v>10</v>
      </c>
      <c r="H7" s="8"/>
      <c r="I7" s="125" t="s">
        <v>11</v>
      </c>
      <c r="J7" s="7"/>
      <c r="K7" s="124" t="s">
        <v>7</v>
      </c>
      <c r="L7" s="124"/>
      <c r="M7" s="124"/>
      <c r="N7" s="8"/>
      <c r="O7" s="124" t="s">
        <v>8</v>
      </c>
      <c r="P7" s="124"/>
      <c r="Q7" s="124"/>
      <c r="R7" s="7"/>
      <c r="S7" s="125" t="s">
        <v>9</v>
      </c>
      <c r="T7" s="8"/>
      <c r="U7" s="125" t="s">
        <v>13</v>
      </c>
      <c r="V7" s="8"/>
      <c r="W7" s="125" t="s">
        <v>10</v>
      </c>
      <c r="X7" s="8"/>
      <c r="Y7" s="125" t="s">
        <v>11</v>
      </c>
      <c r="Z7" s="8"/>
      <c r="AA7" s="127" t="s">
        <v>14</v>
      </c>
    </row>
    <row r="8" spans="1:29" ht="30" customHeight="1">
      <c r="A8" s="126"/>
      <c r="B8" s="126"/>
      <c r="C8" s="126"/>
      <c r="D8" s="7"/>
      <c r="E8" s="126"/>
      <c r="F8" s="7"/>
      <c r="G8" s="126"/>
      <c r="H8" s="7"/>
      <c r="I8" s="126"/>
      <c r="J8" s="7"/>
      <c r="K8" s="2" t="s">
        <v>9</v>
      </c>
      <c r="L8" s="8"/>
      <c r="M8" s="2" t="s">
        <v>10</v>
      </c>
      <c r="N8" s="7"/>
      <c r="O8" s="56" t="s">
        <v>9</v>
      </c>
      <c r="P8" s="8"/>
      <c r="Q8" s="2" t="s">
        <v>12</v>
      </c>
      <c r="R8" s="7"/>
      <c r="S8" s="126"/>
      <c r="T8" s="7"/>
      <c r="U8" s="126"/>
      <c r="V8" s="7"/>
      <c r="W8" s="126"/>
      <c r="X8" s="7"/>
      <c r="Y8" s="117"/>
      <c r="Z8" s="7"/>
      <c r="AA8" s="128"/>
    </row>
    <row r="9" spans="1:29" ht="30" customHeight="1">
      <c r="A9" s="130" t="s">
        <v>15</v>
      </c>
      <c r="B9" s="130"/>
      <c r="C9" s="130"/>
      <c r="D9" s="7"/>
      <c r="E9" s="9">
        <v>75</v>
      </c>
      <c r="F9" s="7"/>
      <c r="G9" s="9">
        <v>4112010</v>
      </c>
      <c r="H9" s="7"/>
      <c r="I9" s="9">
        <v>8246508</v>
      </c>
      <c r="J9" s="7"/>
      <c r="K9" s="9">
        <v>0</v>
      </c>
      <c r="L9" s="7"/>
      <c r="M9" s="9">
        <v>0</v>
      </c>
      <c r="N9" s="7"/>
      <c r="O9" s="63">
        <v>0</v>
      </c>
      <c r="P9" s="64"/>
      <c r="Q9" s="33">
        <v>0</v>
      </c>
      <c r="R9" s="7"/>
      <c r="S9" s="9">
        <f>K9+O9+E9</f>
        <v>75</v>
      </c>
      <c r="T9" s="7"/>
      <c r="U9" s="9">
        <v>105269.5</v>
      </c>
      <c r="V9" s="7"/>
      <c r="W9" s="9">
        <v>4112010</v>
      </c>
      <c r="X9" s="7"/>
      <c r="Y9" s="11">
        <v>7834182.507375</v>
      </c>
      <c r="Z9" s="7"/>
      <c r="AA9" s="103">
        <f>Y9/3646005787942</f>
        <v>2.1487027072979579E-6</v>
      </c>
      <c r="AC9" s="37"/>
    </row>
    <row r="10" spans="1:29" ht="30" customHeight="1">
      <c r="A10" s="129" t="s">
        <v>16</v>
      </c>
      <c r="B10" s="129"/>
      <c r="C10" s="129"/>
      <c r="D10" s="7"/>
      <c r="E10" s="11">
        <v>5999986</v>
      </c>
      <c r="F10" s="7"/>
      <c r="G10" s="11">
        <v>39294419936</v>
      </c>
      <c r="H10" s="7"/>
      <c r="I10" s="11">
        <v>39174728192.087601</v>
      </c>
      <c r="J10" s="7"/>
      <c r="K10" s="11">
        <v>0</v>
      </c>
      <c r="L10" s="7"/>
      <c r="M10" s="11">
        <v>0</v>
      </c>
      <c r="N10" s="7"/>
      <c r="O10" s="57">
        <v>0</v>
      </c>
      <c r="P10" s="64"/>
      <c r="Q10" s="58">
        <v>0</v>
      </c>
      <c r="R10" s="7"/>
      <c r="S10" s="11">
        <f>K10+O10+E10</f>
        <v>5999986</v>
      </c>
      <c r="T10" s="7"/>
      <c r="U10" s="11">
        <v>6251</v>
      </c>
      <c r="V10" s="7"/>
      <c r="W10" s="11">
        <v>39294419936</v>
      </c>
      <c r="X10" s="7"/>
      <c r="Y10" s="11">
        <v>37215991782.4832</v>
      </c>
      <c r="Z10" s="7"/>
      <c r="AA10" s="103">
        <f t="shared" ref="AA10:AA43" si="0">Y10/3646005787942</f>
        <v>1.0207332063367318E-2</v>
      </c>
      <c r="AB10" s="17"/>
      <c r="AC10" s="17"/>
    </row>
    <row r="11" spans="1:29" ht="30" customHeight="1">
      <c r="A11" s="129" t="s">
        <v>18</v>
      </c>
      <c r="B11" s="129"/>
      <c r="C11" s="129"/>
      <c r="D11" s="7"/>
      <c r="E11" s="11">
        <v>18869770</v>
      </c>
      <c r="F11" s="7"/>
      <c r="G11" s="11">
        <v>79840542890</v>
      </c>
      <c r="H11" s="7"/>
      <c r="I11" s="11">
        <v>79670222914.464493</v>
      </c>
      <c r="J11" s="7"/>
      <c r="K11" s="11">
        <v>8087044</v>
      </c>
      <c r="L11" s="7"/>
      <c r="M11" s="11">
        <v>0</v>
      </c>
      <c r="N11" s="7"/>
      <c r="O11" s="57">
        <v>0</v>
      </c>
      <c r="P11" s="7"/>
      <c r="Q11" s="11">
        <v>0</v>
      </c>
      <c r="R11" s="7"/>
      <c r="S11" s="11">
        <f t="shared" ref="S11:S43" si="1">K11+O11+E11</f>
        <v>26956814</v>
      </c>
      <c r="T11" s="7"/>
      <c r="U11" s="11">
        <v>2829.1</v>
      </c>
      <c r="V11" s="7"/>
      <c r="W11" s="11">
        <v>79840542890</v>
      </c>
      <c r="X11" s="7"/>
      <c r="Y11" s="11">
        <v>75674005458.572403</v>
      </c>
      <c r="Z11" s="7"/>
      <c r="AA11" s="103">
        <f t="shared" si="0"/>
        <v>2.0755316875480562E-2</v>
      </c>
    </row>
    <row r="12" spans="1:29" ht="30" customHeight="1">
      <c r="A12" s="129" t="s">
        <v>19</v>
      </c>
      <c r="B12" s="129"/>
      <c r="C12" s="129"/>
      <c r="D12" s="7"/>
      <c r="E12" s="11">
        <v>5154901</v>
      </c>
      <c r="F12" s="7"/>
      <c r="G12" s="11">
        <v>141170263038</v>
      </c>
      <c r="H12" s="7"/>
      <c r="I12" s="11">
        <v>132991393997.02</v>
      </c>
      <c r="J12" s="7"/>
      <c r="K12" s="11">
        <v>0</v>
      </c>
      <c r="L12" s="7"/>
      <c r="M12" s="11">
        <v>0</v>
      </c>
      <c r="N12" s="7"/>
      <c r="O12" s="57">
        <v>0</v>
      </c>
      <c r="P12" s="7"/>
      <c r="Q12" s="11">
        <v>0</v>
      </c>
      <c r="R12" s="7"/>
      <c r="S12" s="11">
        <f t="shared" si="1"/>
        <v>5154901</v>
      </c>
      <c r="T12" s="7"/>
      <c r="U12" s="11">
        <v>24700</v>
      </c>
      <c r="V12" s="7"/>
      <c r="W12" s="11">
        <f t="shared" ref="W12:W14" si="2">G12+M12</f>
        <v>141170263038</v>
      </c>
      <c r="X12" s="7"/>
      <c r="Y12" s="11">
        <v>126341824297.16901</v>
      </c>
      <c r="Z12" s="7"/>
      <c r="AA12" s="103">
        <f t="shared" si="0"/>
        <v>3.4652118412703638E-2</v>
      </c>
    </row>
    <row r="13" spans="1:29" ht="30" customHeight="1">
      <c r="A13" s="129" t="s">
        <v>20</v>
      </c>
      <c r="B13" s="129"/>
      <c r="C13" s="129"/>
      <c r="D13" s="7"/>
      <c r="E13" s="11">
        <v>4387819</v>
      </c>
      <c r="F13" s="7"/>
      <c r="G13" s="11">
        <v>42962829920</v>
      </c>
      <c r="H13" s="7"/>
      <c r="I13" s="11">
        <v>33394421890.5271</v>
      </c>
      <c r="J13" s="7"/>
      <c r="K13" s="11">
        <v>0</v>
      </c>
      <c r="L13" s="7"/>
      <c r="M13" s="11">
        <v>0</v>
      </c>
      <c r="N13" s="7"/>
      <c r="O13" s="57">
        <v>0</v>
      </c>
      <c r="P13" s="7"/>
      <c r="Q13" s="11">
        <v>0</v>
      </c>
      <c r="R13" s="7"/>
      <c r="S13" s="31">
        <f t="shared" si="1"/>
        <v>4387819</v>
      </c>
      <c r="T13" s="7"/>
      <c r="U13" s="11">
        <v>7286.5</v>
      </c>
      <c r="V13" s="7"/>
      <c r="W13" s="11">
        <f t="shared" si="2"/>
        <v>42962829920</v>
      </c>
      <c r="X13" s="7"/>
      <c r="Y13" s="11">
        <v>31724700796.000702</v>
      </c>
      <c r="Z13" s="7"/>
      <c r="AA13" s="103">
        <f t="shared" si="0"/>
        <v>8.7012206346243383E-3</v>
      </c>
    </row>
    <row r="14" spans="1:29" ht="30" customHeight="1">
      <c r="A14" s="129" t="s">
        <v>124</v>
      </c>
      <c r="B14" s="129"/>
      <c r="C14" s="129"/>
      <c r="D14" s="7"/>
      <c r="E14" s="11">
        <v>63290974</v>
      </c>
      <c r="F14" s="7"/>
      <c r="G14" s="11">
        <v>37524611843</v>
      </c>
      <c r="H14" s="7"/>
      <c r="I14" s="11">
        <v>61420096606.018402</v>
      </c>
      <c r="J14" s="7"/>
      <c r="K14" s="11">
        <v>0</v>
      </c>
      <c r="L14" s="7"/>
      <c r="M14" s="11">
        <v>0</v>
      </c>
      <c r="N14" s="7"/>
      <c r="O14" s="55">
        <v>0</v>
      </c>
      <c r="P14" s="7"/>
      <c r="Q14" s="11">
        <v>0</v>
      </c>
      <c r="R14" s="7"/>
      <c r="S14" s="11">
        <f t="shared" si="1"/>
        <v>63290974</v>
      </c>
      <c r="T14" s="7"/>
      <c r="U14" s="11">
        <v>929</v>
      </c>
      <c r="V14" s="7"/>
      <c r="W14" s="11">
        <f t="shared" si="2"/>
        <v>37524611843</v>
      </c>
      <c r="X14" s="7"/>
      <c r="Y14" s="11">
        <v>58349091775.717499</v>
      </c>
      <c r="Z14" s="7"/>
      <c r="AA14" s="103">
        <f t="shared" si="0"/>
        <v>1.6003565317610983E-2</v>
      </c>
    </row>
    <row r="15" spans="1:29" ht="30" customHeight="1">
      <c r="A15" s="129" t="s">
        <v>133</v>
      </c>
      <c r="B15" s="129"/>
      <c r="C15" s="129"/>
      <c r="D15" s="7"/>
      <c r="E15" s="11">
        <v>78912035</v>
      </c>
      <c r="F15" s="7"/>
      <c r="G15" s="11">
        <v>214761155349</v>
      </c>
      <c r="H15" s="7"/>
      <c r="I15" s="11">
        <v>214312697081</v>
      </c>
      <c r="J15" s="7"/>
      <c r="K15" s="11">
        <v>551</v>
      </c>
      <c r="L15" s="7"/>
      <c r="M15" s="11">
        <v>551</v>
      </c>
      <c r="N15" s="7"/>
      <c r="O15" s="57">
        <v>0</v>
      </c>
      <c r="P15" s="64"/>
      <c r="Q15" s="58">
        <v>0</v>
      </c>
      <c r="R15" s="7"/>
      <c r="S15" s="11">
        <f t="shared" si="1"/>
        <v>78912586</v>
      </c>
      <c r="T15" s="7"/>
      <c r="U15" s="11">
        <v>2600</v>
      </c>
      <c r="V15" s="7"/>
      <c r="W15" s="11">
        <v>214761155900</v>
      </c>
      <c r="X15" s="7"/>
      <c r="Y15" s="11">
        <v>203598483835</v>
      </c>
      <c r="Z15" s="7"/>
      <c r="AA15" s="103">
        <f t="shared" si="0"/>
        <v>5.5841514160053445E-2</v>
      </c>
    </row>
    <row r="16" spans="1:29" ht="30" customHeight="1">
      <c r="A16" s="106"/>
      <c r="B16" s="106"/>
      <c r="C16" s="106" t="s">
        <v>154</v>
      </c>
      <c r="D16" s="7"/>
      <c r="E16" s="11">
        <v>24491012</v>
      </c>
      <c r="F16" s="7"/>
      <c r="G16" s="11">
        <v>42124540640</v>
      </c>
      <c r="H16" s="7"/>
      <c r="I16" s="11">
        <v>42212046781</v>
      </c>
      <c r="J16" s="7"/>
      <c r="K16" s="11">
        <v>0</v>
      </c>
      <c r="L16" s="7"/>
      <c r="M16" s="11">
        <v>0</v>
      </c>
      <c r="N16" s="7"/>
      <c r="O16" s="57">
        <v>-552</v>
      </c>
      <c r="P16" s="64"/>
      <c r="Q16" s="58">
        <v>552</v>
      </c>
      <c r="R16" s="7"/>
      <c r="S16" s="11">
        <f>E16+K16+O16</f>
        <v>24490460</v>
      </c>
      <c r="T16" s="7"/>
      <c r="U16" s="11">
        <v>1737</v>
      </c>
      <c r="V16" s="7"/>
      <c r="W16" s="11">
        <v>42123591200</v>
      </c>
      <c r="X16" s="7"/>
      <c r="Y16" s="11">
        <v>42211095368.6754</v>
      </c>
      <c r="Z16" s="7"/>
      <c r="AA16" s="103">
        <f t="shared" si="0"/>
        <v>1.1577352813940976E-2</v>
      </c>
    </row>
    <row r="17" spans="1:27" ht="30" customHeight="1">
      <c r="A17" s="129" t="s">
        <v>22</v>
      </c>
      <c r="B17" s="129"/>
      <c r="C17" s="129"/>
      <c r="D17" s="7"/>
      <c r="E17" s="11">
        <v>24852471</v>
      </c>
      <c r="F17" s="7"/>
      <c r="G17" s="11">
        <v>159262933432</v>
      </c>
      <c r="H17" s="7"/>
      <c r="I17" s="11">
        <v>194816855053.44299</v>
      </c>
      <c r="J17" s="7"/>
      <c r="K17" s="11">
        <v>0</v>
      </c>
      <c r="L17" s="7"/>
      <c r="M17" s="11">
        <v>0</v>
      </c>
      <c r="N17" s="7"/>
      <c r="O17" s="57">
        <v>0</v>
      </c>
      <c r="P17" s="64"/>
      <c r="Q17" s="58">
        <v>0</v>
      </c>
      <c r="R17" s="7"/>
      <c r="S17" s="11">
        <f t="shared" si="1"/>
        <v>24852471</v>
      </c>
      <c r="T17" s="7"/>
      <c r="U17" s="11">
        <v>7505</v>
      </c>
      <c r="V17" s="7"/>
      <c r="W17" s="11">
        <f>G17+M17</f>
        <v>159262933432</v>
      </c>
      <c r="X17" s="7"/>
      <c r="Y17" s="11">
        <v>185076012300.771</v>
      </c>
      <c r="Z17" s="7"/>
      <c r="AA17" s="103">
        <f t="shared" si="0"/>
        <v>5.0761305128162661E-2</v>
      </c>
    </row>
    <row r="18" spans="1:27" ht="30" customHeight="1">
      <c r="A18" s="129" t="s">
        <v>23</v>
      </c>
      <c r="B18" s="129"/>
      <c r="C18" s="129"/>
      <c r="D18" s="7"/>
      <c r="E18" s="11">
        <v>11937500</v>
      </c>
      <c r="F18" s="7"/>
      <c r="G18" s="11">
        <v>36008482065</v>
      </c>
      <c r="H18" s="7"/>
      <c r="I18" s="11">
        <v>29482760358.125</v>
      </c>
      <c r="J18" s="7"/>
      <c r="K18" s="11">
        <v>0</v>
      </c>
      <c r="L18" s="7"/>
      <c r="M18" s="11">
        <v>0</v>
      </c>
      <c r="N18" s="7"/>
      <c r="O18" s="57">
        <v>0</v>
      </c>
      <c r="P18" s="64"/>
      <c r="Q18" s="58">
        <v>0</v>
      </c>
      <c r="R18" s="7"/>
      <c r="S18" s="11">
        <f t="shared" si="1"/>
        <v>11937500</v>
      </c>
      <c r="T18" s="7"/>
      <c r="U18" s="11">
        <v>2365</v>
      </c>
      <c r="V18" s="7"/>
      <c r="W18" s="11">
        <f t="shared" ref="W18:W23" si="3">G18+M18</f>
        <v>36008482065</v>
      </c>
      <c r="X18" s="7"/>
      <c r="Y18" s="11">
        <v>28008622340.2188</v>
      </c>
      <c r="Z18" s="7"/>
      <c r="AA18" s="103">
        <f t="shared" si="0"/>
        <v>7.6820016119690145E-3</v>
      </c>
    </row>
    <row r="19" spans="1:27" ht="30" customHeight="1">
      <c r="A19" s="129" t="s">
        <v>139</v>
      </c>
      <c r="B19" s="129"/>
      <c r="C19" s="129"/>
      <c r="D19" s="7"/>
      <c r="E19" s="11">
        <v>43450000</v>
      </c>
      <c r="F19" s="7"/>
      <c r="G19" s="11">
        <v>174729681634</v>
      </c>
      <c r="H19" s="7"/>
      <c r="I19" s="11">
        <v>209534679090</v>
      </c>
      <c r="J19" s="7"/>
      <c r="K19" s="11">
        <v>0</v>
      </c>
      <c r="L19" s="7"/>
      <c r="M19" s="11">
        <v>0</v>
      </c>
      <c r="N19" s="7"/>
      <c r="O19" s="57">
        <v>0</v>
      </c>
      <c r="P19" s="64"/>
      <c r="Q19" s="58">
        <v>0</v>
      </c>
      <c r="R19" s="7"/>
      <c r="S19" s="11">
        <f t="shared" si="1"/>
        <v>43450000</v>
      </c>
      <c r="T19" s="7"/>
      <c r="U19" s="11">
        <v>4617</v>
      </c>
      <c r="V19" s="7"/>
      <c r="W19" s="11">
        <f t="shared" si="3"/>
        <v>174729681634</v>
      </c>
      <c r="X19" s="7"/>
      <c r="Y19" s="11">
        <v>199057945135.5</v>
      </c>
      <c r="Z19" s="7"/>
      <c r="AA19" s="103">
        <f t="shared" si="0"/>
        <v>5.4596168166770494E-2</v>
      </c>
    </row>
    <row r="20" spans="1:27" ht="30" customHeight="1">
      <c r="A20" s="129" t="s">
        <v>24</v>
      </c>
      <c r="B20" s="129"/>
      <c r="C20" s="129"/>
      <c r="D20" s="7"/>
      <c r="E20" s="11">
        <v>4505151</v>
      </c>
      <c r="F20" s="7"/>
      <c r="G20" s="11">
        <v>58332647453</v>
      </c>
      <c r="H20" s="7"/>
      <c r="I20" s="11">
        <v>61377578489.432098</v>
      </c>
      <c r="J20" s="7"/>
      <c r="K20" s="11">
        <v>0</v>
      </c>
      <c r="L20" s="7"/>
      <c r="M20" s="11">
        <v>0</v>
      </c>
      <c r="N20" s="7"/>
      <c r="O20" s="51">
        <v>0</v>
      </c>
      <c r="P20" s="7"/>
      <c r="Q20" s="11">
        <v>0</v>
      </c>
      <c r="R20" s="7"/>
      <c r="S20" s="11">
        <f t="shared" si="1"/>
        <v>4505151</v>
      </c>
      <c r="T20" s="7"/>
      <c r="U20" s="11">
        <v>13043.5</v>
      </c>
      <c r="V20" s="7"/>
      <c r="W20" s="11">
        <f t="shared" si="3"/>
        <v>58332647453</v>
      </c>
      <c r="X20" s="7"/>
      <c r="Y20" s="11">
        <v>58308699564.960503</v>
      </c>
      <c r="Z20" s="7"/>
      <c r="AA20" s="103">
        <f t="shared" si="0"/>
        <v>1.5992486835264472E-2</v>
      </c>
    </row>
    <row r="21" spans="1:27" ht="30" customHeight="1">
      <c r="A21" s="129" t="s">
        <v>25</v>
      </c>
      <c r="B21" s="129"/>
      <c r="C21" s="129"/>
      <c r="D21" s="7"/>
      <c r="E21" s="11">
        <v>10952298</v>
      </c>
      <c r="F21" s="7"/>
      <c r="G21" s="11">
        <v>21869787166</v>
      </c>
      <c r="H21" s="7"/>
      <c r="I21" s="11">
        <v>22039567301.540901</v>
      </c>
      <c r="J21" s="7"/>
      <c r="K21" s="11">
        <v>0</v>
      </c>
      <c r="L21" s="7"/>
      <c r="M21" s="11">
        <v>0</v>
      </c>
      <c r="N21" s="7"/>
      <c r="O21" s="51">
        <v>0</v>
      </c>
      <c r="P21" s="7"/>
      <c r="Q21" s="11">
        <v>0</v>
      </c>
      <c r="R21" s="7"/>
      <c r="S21" s="11">
        <f t="shared" si="1"/>
        <v>10952298</v>
      </c>
      <c r="T21" s="7"/>
      <c r="U21" s="11">
        <v>1926.6</v>
      </c>
      <c r="V21" s="7"/>
      <c r="W21" s="11">
        <f t="shared" si="3"/>
        <v>21869787166</v>
      </c>
      <c r="X21" s="7"/>
      <c r="Y21" s="11">
        <v>20937588936.463799</v>
      </c>
      <c r="Z21" s="7"/>
      <c r="AA21" s="103">
        <f t="shared" si="0"/>
        <v>5.742609900869655E-3</v>
      </c>
    </row>
    <row r="22" spans="1:27" ht="30" customHeight="1">
      <c r="A22" s="129" t="s">
        <v>27</v>
      </c>
      <c r="B22" s="129"/>
      <c r="C22" s="129"/>
      <c r="D22" s="7"/>
      <c r="E22" s="11">
        <v>10330547</v>
      </c>
      <c r="F22" s="7"/>
      <c r="G22" s="11">
        <v>115789827826</v>
      </c>
      <c r="H22" s="7"/>
      <c r="I22" s="11">
        <v>95741462081.584595</v>
      </c>
      <c r="J22" s="7"/>
      <c r="K22" s="11">
        <v>0</v>
      </c>
      <c r="L22" s="7"/>
      <c r="M22" s="11">
        <v>0</v>
      </c>
      <c r="N22" s="7"/>
      <c r="O22" s="57">
        <v>0</v>
      </c>
      <c r="P22" s="7"/>
      <c r="Q22" s="11">
        <v>0</v>
      </c>
      <c r="R22" s="7"/>
      <c r="S22" s="31">
        <f t="shared" si="1"/>
        <v>10330547</v>
      </c>
      <c r="T22" s="7"/>
      <c r="U22" s="11">
        <v>8873</v>
      </c>
      <c r="V22" s="7"/>
      <c r="W22" s="31">
        <f t="shared" si="3"/>
        <v>115789827826</v>
      </c>
      <c r="X22" s="7"/>
      <c r="Y22" s="11">
        <v>90954388977.505402</v>
      </c>
      <c r="Z22" s="7"/>
      <c r="AA22" s="103">
        <f t="shared" si="0"/>
        <v>2.4946309541884985E-2</v>
      </c>
    </row>
    <row r="23" spans="1:27" ht="30" customHeight="1">
      <c r="A23" s="129" t="s">
        <v>28</v>
      </c>
      <c r="B23" s="129"/>
      <c r="C23" s="129"/>
      <c r="D23" s="7"/>
      <c r="E23" s="11">
        <v>5113203</v>
      </c>
      <c r="F23" s="7"/>
      <c r="G23" s="11">
        <v>40076789348</v>
      </c>
      <c r="H23" s="7"/>
      <c r="I23" s="11">
        <v>46779310614.268204</v>
      </c>
      <c r="J23" s="7"/>
      <c r="K23" s="11">
        <v>0</v>
      </c>
      <c r="L23" s="7"/>
      <c r="M23" s="11">
        <v>0</v>
      </c>
      <c r="N23" s="7"/>
      <c r="O23" s="57">
        <v>0</v>
      </c>
      <c r="P23" s="7"/>
      <c r="Q23" s="11">
        <v>0</v>
      </c>
      <c r="R23" s="7"/>
      <c r="S23" s="31">
        <f t="shared" si="1"/>
        <v>5113203</v>
      </c>
      <c r="T23" s="7"/>
      <c r="U23" s="11">
        <v>8759</v>
      </c>
      <c r="V23" s="7"/>
      <c r="W23" s="31">
        <f t="shared" si="3"/>
        <v>40076789348</v>
      </c>
      <c r="X23" s="7"/>
      <c r="Y23" s="11">
        <v>44440345083.554802</v>
      </c>
      <c r="Z23" s="7"/>
      <c r="AA23" s="103">
        <f t="shared" si="0"/>
        <v>1.218877524290473E-2</v>
      </c>
    </row>
    <row r="24" spans="1:27" ht="30" customHeight="1">
      <c r="A24" s="129" t="s">
        <v>29</v>
      </c>
      <c r="B24" s="129"/>
      <c r="C24" s="129"/>
      <c r="D24" s="7"/>
      <c r="E24" s="11">
        <v>53515370</v>
      </c>
      <c r="F24" s="7"/>
      <c r="G24" s="11">
        <v>224190190923</v>
      </c>
      <c r="H24" s="7"/>
      <c r="I24" s="11">
        <v>458267638118.83698</v>
      </c>
      <c r="J24" s="7"/>
      <c r="K24" s="11">
        <v>0</v>
      </c>
      <c r="L24" s="7"/>
      <c r="M24" s="11">
        <v>0</v>
      </c>
      <c r="N24" s="7"/>
      <c r="O24" s="57">
        <v>0</v>
      </c>
      <c r="P24" s="7"/>
      <c r="Q24" s="11">
        <v>0</v>
      </c>
      <c r="R24" s="7"/>
      <c r="S24" s="11">
        <f t="shared" si="1"/>
        <v>53515370</v>
      </c>
      <c r="T24" s="7"/>
      <c r="U24" s="11">
        <v>8198.5</v>
      </c>
      <c r="V24" s="7"/>
      <c r="W24" s="11">
        <v>224190190923</v>
      </c>
      <c r="X24" s="7"/>
      <c r="Y24" s="11">
        <v>435354256212.89502</v>
      </c>
      <c r="Z24" s="7"/>
      <c r="AA24" s="103">
        <f t="shared" si="0"/>
        <v>0.11940580501893064</v>
      </c>
    </row>
    <row r="25" spans="1:27" ht="30" customHeight="1">
      <c r="A25" s="129" t="s">
        <v>30</v>
      </c>
      <c r="B25" s="129"/>
      <c r="C25" s="129"/>
      <c r="D25" s="7"/>
      <c r="E25" s="11">
        <v>43419814</v>
      </c>
      <c r="F25" s="7"/>
      <c r="G25" s="11">
        <v>198831170561</v>
      </c>
      <c r="H25" s="7"/>
      <c r="I25" s="11">
        <v>319253765187.95001</v>
      </c>
      <c r="J25" s="7"/>
      <c r="K25" s="11">
        <v>0</v>
      </c>
      <c r="L25" s="7"/>
      <c r="M25" s="11">
        <v>0</v>
      </c>
      <c r="N25" s="7"/>
      <c r="O25" s="51">
        <v>0</v>
      </c>
      <c r="P25" s="7"/>
      <c r="Q25" s="11">
        <v>0</v>
      </c>
      <c r="R25" s="7"/>
      <c r="S25" s="11">
        <f t="shared" si="1"/>
        <v>43419814</v>
      </c>
      <c r="T25" s="7"/>
      <c r="U25" s="11">
        <v>6783</v>
      </c>
      <c r="V25" s="7"/>
      <c r="W25" s="11">
        <v>198831170561</v>
      </c>
      <c r="X25" s="7"/>
      <c r="Y25" s="11">
        <v>292239985056.66199</v>
      </c>
      <c r="Z25" s="7"/>
      <c r="AA25" s="103">
        <f t="shared" si="0"/>
        <v>8.0153461638254236E-2</v>
      </c>
    </row>
    <row r="26" spans="1:27" ht="30" customHeight="1">
      <c r="A26" s="129" t="s">
        <v>31</v>
      </c>
      <c r="B26" s="129"/>
      <c r="C26" s="129"/>
      <c r="D26" s="7"/>
      <c r="E26" s="11">
        <v>107817770</v>
      </c>
      <c r="F26" s="7"/>
      <c r="G26" s="11">
        <v>164965665541</v>
      </c>
      <c r="H26" s="7"/>
      <c r="I26" s="11">
        <v>230765218442</v>
      </c>
      <c r="J26" s="7"/>
      <c r="K26" s="11">
        <v>0</v>
      </c>
      <c r="L26" s="7"/>
      <c r="M26" s="11">
        <v>0</v>
      </c>
      <c r="N26" s="7"/>
      <c r="O26" s="51">
        <v>-2</v>
      </c>
      <c r="P26" s="7"/>
      <c r="Q26" s="11">
        <v>2</v>
      </c>
      <c r="R26" s="7"/>
      <c r="S26" s="11">
        <f>E26+K26+O26</f>
        <v>107817768</v>
      </c>
      <c r="T26" s="7"/>
      <c r="U26" s="11">
        <v>2049.15</v>
      </c>
      <c r="V26" s="7"/>
      <c r="W26" s="11">
        <v>164965662481</v>
      </c>
      <c r="X26" s="7"/>
      <c r="Y26" s="11">
        <v>219226953453.233</v>
      </c>
      <c r="Z26" s="7"/>
      <c r="AA26" s="103">
        <f t="shared" si="0"/>
        <v>6.0127977354906062E-2</v>
      </c>
    </row>
    <row r="27" spans="1:27" ht="30" customHeight="1">
      <c r="A27" s="129" t="s">
        <v>32</v>
      </c>
      <c r="B27" s="129"/>
      <c r="C27" s="129"/>
      <c r="D27" s="7"/>
      <c r="E27" s="11">
        <v>81699849</v>
      </c>
      <c r="F27" s="7"/>
      <c r="G27" s="11">
        <v>454394772273</v>
      </c>
      <c r="H27" s="7"/>
      <c r="I27" s="11">
        <v>525322643403.65002</v>
      </c>
      <c r="J27" s="7"/>
      <c r="K27" s="11">
        <v>0</v>
      </c>
      <c r="L27" s="7"/>
      <c r="M27" s="11">
        <v>0</v>
      </c>
      <c r="N27" s="7"/>
      <c r="O27" s="51">
        <v>0</v>
      </c>
      <c r="P27" s="7"/>
      <c r="Q27" s="11">
        <v>0</v>
      </c>
      <c r="R27" s="7"/>
      <c r="S27" s="11">
        <f t="shared" si="1"/>
        <v>81699849</v>
      </c>
      <c r="T27" s="7"/>
      <c r="U27" s="11">
        <v>6156</v>
      </c>
      <c r="V27" s="7"/>
      <c r="W27" s="11">
        <v>454394772273</v>
      </c>
      <c r="X27" s="7"/>
      <c r="Y27" s="11">
        <v>499056511233.46802</v>
      </c>
      <c r="Z27" s="7"/>
      <c r="AA27" s="103">
        <f t="shared" si="0"/>
        <v>0.1368775970910244</v>
      </c>
    </row>
    <row r="28" spans="1:27" ht="30" customHeight="1">
      <c r="A28" s="129" t="s">
        <v>135</v>
      </c>
      <c r="B28" s="129"/>
      <c r="C28" s="129"/>
      <c r="D28" s="7"/>
      <c r="E28" s="11">
        <v>83380000</v>
      </c>
      <c r="F28" s="7"/>
      <c r="G28" s="11">
        <v>232998280031</v>
      </c>
      <c r="H28" s="7"/>
      <c r="I28" s="11">
        <v>346992572084.40002</v>
      </c>
      <c r="J28" s="7"/>
      <c r="K28" s="11">
        <v>0</v>
      </c>
      <c r="L28" s="7"/>
      <c r="M28" s="11">
        <v>0</v>
      </c>
      <c r="N28" s="7"/>
      <c r="O28" s="51">
        <v>0</v>
      </c>
      <c r="P28" s="7"/>
      <c r="Q28" s="11">
        <v>0</v>
      </c>
      <c r="R28" s="7"/>
      <c r="S28" s="11">
        <f t="shared" si="1"/>
        <v>83380000</v>
      </c>
      <c r="T28" s="7"/>
      <c r="U28" s="11">
        <v>3984.3</v>
      </c>
      <c r="V28" s="7"/>
      <c r="W28" s="11">
        <v>232998280031</v>
      </c>
      <c r="X28" s="7"/>
      <c r="Y28" s="11">
        <v>329642943480.17999</v>
      </c>
      <c r="Z28" s="7"/>
      <c r="AA28" s="103">
        <f t="shared" si="0"/>
        <v>9.0412073554674205E-2</v>
      </c>
    </row>
    <row r="29" spans="1:27" ht="30" customHeight="1">
      <c r="A29" s="129" t="s">
        <v>33</v>
      </c>
      <c r="B29" s="129"/>
      <c r="C29" s="129"/>
      <c r="D29" s="7"/>
      <c r="E29" s="11">
        <v>13350000</v>
      </c>
      <c r="F29" s="7"/>
      <c r="G29" s="11">
        <v>236922051265</v>
      </c>
      <c r="H29" s="7"/>
      <c r="I29" s="11">
        <v>251026945275</v>
      </c>
      <c r="J29" s="7"/>
      <c r="K29" s="11">
        <v>0</v>
      </c>
      <c r="L29" s="7"/>
      <c r="M29" s="11">
        <v>0</v>
      </c>
      <c r="N29" s="7"/>
      <c r="O29" s="57">
        <v>0</v>
      </c>
      <c r="P29" s="64"/>
      <c r="Q29" s="58">
        <v>0</v>
      </c>
      <c r="R29" s="7"/>
      <c r="S29" s="11">
        <f t="shared" si="1"/>
        <v>13350000</v>
      </c>
      <c r="T29" s="7"/>
      <c r="U29" s="11">
        <v>18002.5</v>
      </c>
      <c r="V29" s="7"/>
      <c r="W29" s="11">
        <v>236922051265</v>
      </c>
      <c r="X29" s="7"/>
      <c r="Y29" s="11">
        <v>238475598011.25</v>
      </c>
      <c r="Z29" s="7"/>
      <c r="AA29" s="103">
        <f t="shared" si="0"/>
        <v>6.5407355852240251E-2</v>
      </c>
    </row>
    <row r="30" spans="1:27" ht="30" customHeight="1">
      <c r="A30" s="132" t="s">
        <v>126</v>
      </c>
      <c r="B30" s="132"/>
      <c r="C30" s="132"/>
      <c r="D30" s="7"/>
      <c r="E30" s="11">
        <v>880000</v>
      </c>
      <c r="F30" s="7"/>
      <c r="G30" s="11">
        <v>4694602010</v>
      </c>
      <c r="H30" s="7"/>
      <c r="I30" s="11">
        <v>3799282757.5999999</v>
      </c>
      <c r="J30" s="7"/>
      <c r="K30" s="11">
        <v>0</v>
      </c>
      <c r="L30" s="7"/>
      <c r="M30" s="11">
        <v>0</v>
      </c>
      <c r="N30" s="7"/>
      <c r="O30" s="51">
        <v>0</v>
      </c>
      <c r="P30" s="7"/>
      <c r="Q30" s="11">
        <v>0</v>
      </c>
      <c r="R30" s="7"/>
      <c r="S30" s="11">
        <f t="shared" si="1"/>
        <v>880000</v>
      </c>
      <c r="T30" s="7"/>
      <c r="U30" s="11">
        <v>4133</v>
      </c>
      <c r="V30" s="7"/>
      <c r="W30" s="11">
        <f>G30+M30</f>
        <v>4694602010</v>
      </c>
      <c r="X30" s="7"/>
      <c r="Y30" s="11">
        <v>3609318619.7199998</v>
      </c>
      <c r="Z30" s="7"/>
      <c r="AA30" s="103">
        <f t="shared" si="0"/>
        <v>9.8993770982390341E-4</v>
      </c>
    </row>
    <row r="31" spans="1:27" ht="30" customHeight="1">
      <c r="A31" s="129" t="s">
        <v>38</v>
      </c>
      <c r="B31" s="129"/>
      <c r="C31" s="129"/>
      <c r="D31" s="7"/>
      <c r="E31" s="11">
        <v>5261000</v>
      </c>
      <c r="F31" s="7"/>
      <c r="G31" s="11">
        <v>11548179012</v>
      </c>
      <c r="H31" s="7"/>
      <c r="I31" s="11">
        <v>11004460846.76</v>
      </c>
      <c r="J31" s="7"/>
      <c r="K31" s="11">
        <v>0</v>
      </c>
      <c r="L31" s="7"/>
      <c r="M31" s="11">
        <v>0</v>
      </c>
      <c r="N31" s="7"/>
      <c r="O31" s="57">
        <v>0</v>
      </c>
      <c r="P31" s="64"/>
      <c r="Q31" s="58">
        <v>0</v>
      </c>
      <c r="R31" s="7"/>
      <c r="S31" s="11">
        <f t="shared" si="1"/>
        <v>5261000</v>
      </c>
      <c r="T31" s="7"/>
      <c r="U31" s="11">
        <v>1928.5</v>
      </c>
      <c r="V31" s="7"/>
      <c r="W31" s="11">
        <v>11548179012</v>
      </c>
      <c r="X31" s="7"/>
      <c r="Y31" s="11">
        <v>10067411168.395</v>
      </c>
      <c r="Z31" s="7"/>
      <c r="AA31" s="103">
        <f t="shared" si="0"/>
        <v>2.7612164527247183E-3</v>
      </c>
    </row>
    <row r="32" spans="1:27" ht="30" customHeight="1">
      <c r="A32" s="129" t="s">
        <v>40</v>
      </c>
      <c r="B32" s="129"/>
      <c r="C32" s="129"/>
      <c r="D32" s="7"/>
      <c r="E32" s="11">
        <v>315594</v>
      </c>
      <c r="F32" s="7"/>
      <c r="G32" s="11">
        <v>1099747949</v>
      </c>
      <c r="H32" s="7"/>
      <c r="I32" s="11">
        <v>986123389.43861997</v>
      </c>
      <c r="J32" s="7"/>
      <c r="K32" s="11">
        <v>0</v>
      </c>
      <c r="L32" s="7"/>
      <c r="M32" s="11">
        <v>0</v>
      </c>
      <c r="N32" s="7"/>
      <c r="O32" s="57">
        <v>0</v>
      </c>
      <c r="P32" s="64"/>
      <c r="Q32" s="58">
        <v>0</v>
      </c>
      <c r="R32" s="7"/>
      <c r="S32" s="11">
        <f t="shared" si="1"/>
        <v>315594</v>
      </c>
      <c r="T32" s="7"/>
      <c r="U32" s="11">
        <v>2991.55</v>
      </c>
      <c r="V32" s="7"/>
      <c r="W32" s="11">
        <v>1099747949</v>
      </c>
      <c r="X32" s="7"/>
      <c r="Y32" s="11">
        <v>936817219.96668899</v>
      </c>
      <c r="Z32" s="7"/>
      <c r="AA32" s="103">
        <f t="shared" si="0"/>
        <v>2.5694342643802507E-4</v>
      </c>
    </row>
    <row r="33" spans="1:29" ht="30" customHeight="1">
      <c r="A33" s="129" t="s">
        <v>127</v>
      </c>
      <c r="B33" s="129"/>
      <c r="C33" s="129"/>
      <c r="D33" s="7"/>
      <c r="E33" s="11">
        <v>2000000</v>
      </c>
      <c r="F33" s="7"/>
      <c r="G33" s="11">
        <v>31548620160</v>
      </c>
      <c r="H33" s="7"/>
      <c r="I33" s="11">
        <v>22127621000</v>
      </c>
      <c r="J33" s="7"/>
      <c r="K33" s="11">
        <v>0</v>
      </c>
      <c r="L33" s="7"/>
      <c r="M33" s="11">
        <v>0</v>
      </c>
      <c r="N33" s="7"/>
      <c r="O33" s="57">
        <v>0</v>
      </c>
      <c r="P33" s="7"/>
      <c r="Q33" s="11">
        <v>0</v>
      </c>
      <c r="R33" s="7"/>
      <c r="S33" s="11">
        <f t="shared" si="1"/>
        <v>2000000</v>
      </c>
      <c r="T33" s="7"/>
      <c r="U33" s="11">
        <v>10593</v>
      </c>
      <c r="V33" s="7"/>
      <c r="W33" s="11">
        <f>G33+M33</f>
        <v>31548620160</v>
      </c>
      <c r="X33" s="7"/>
      <c r="Y33" s="11">
        <v>21021239950</v>
      </c>
      <c r="Z33" s="7"/>
      <c r="AA33" s="103">
        <f t="shared" si="0"/>
        <v>5.7655530936130267E-3</v>
      </c>
    </row>
    <row r="34" spans="1:29" ht="30" customHeight="1">
      <c r="A34" s="129" t="s">
        <v>131</v>
      </c>
      <c r="B34" s="129"/>
      <c r="C34" s="129"/>
      <c r="D34" s="7"/>
      <c r="E34" s="11">
        <v>31149475</v>
      </c>
      <c r="F34" s="7"/>
      <c r="G34" s="11">
        <v>69180721810</v>
      </c>
      <c r="H34" s="7"/>
      <c r="I34" s="11">
        <v>68339112613.290703</v>
      </c>
      <c r="J34" s="7"/>
      <c r="K34" s="11">
        <v>0</v>
      </c>
      <c r="L34" s="7"/>
      <c r="M34" s="11">
        <v>0</v>
      </c>
      <c r="N34" s="7"/>
      <c r="O34" s="57">
        <v>0</v>
      </c>
      <c r="P34" s="64"/>
      <c r="Q34" s="58">
        <v>0</v>
      </c>
      <c r="R34" s="7"/>
      <c r="S34" s="11">
        <f t="shared" si="1"/>
        <v>31149475</v>
      </c>
      <c r="T34" s="7"/>
      <c r="U34" s="11">
        <v>2100</v>
      </c>
      <c r="V34" s="7"/>
      <c r="W34" s="11">
        <v>69180721810</v>
      </c>
      <c r="X34" s="7"/>
      <c r="Y34" s="11">
        <v>64922156982.626198</v>
      </c>
      <c r="Z34" s="7"/>
      <c r="AA34" s="103">
        <f t="shared" si="0"/>
        <v>1.7806377926589009E-2</v>
      </c>
    </row>
    <row r="35" spans="1:29" ht="30" customHeight="1">
      <c r="A35" s="129" t="s">
        <v>144</v>
      </c>
      <c r="B35" s="129"/>
      <c r="C35" s="129"/>
      <c r="D35" s="7"/>
      <c r="E35" s="11">
        <v>1370838</v>
      </c>
      <c r="F35" s="7"/>
      <c r="G35" s="11">
        <v>27093550394</v>
      </c>
      <c r="H35" s="7"/>
      <c r="I35" s="11">
        <v>27204828445.200001</v>
      </c>
      <c r="J35" s="7"/>
      <c r="K35" s="11">
        <v>0</v>
      </c>
      <c r="L35" s="7"/>
      <c r="M35" s="11">
        <v>0</v>
      </c>
      <c r="N35" s="7"/>
      <c r="O35" s="57">
        <v>0</v>
      </c>
      <c r="P35" s="64"/>
      <c r="Q35" s="58">
        <v>0</v>
      </c>
      <c r="R35" s="7"/>
      <c r="S35" s="11">
        <f t="shared" si="1"/>
        <v>1370838</v>
      </c>
      <c r="T35" s="7"/>
      <c r="U35" s="11">
        <v>19000</v>
      </c>
      <c r="V35" s="7"/>
      <c r="W35" s="11">
        <v>27093550394</v>
      </c>
      <c r="X35" s="7"/>
      <c r="Y35" s="11">
        <v>25844587022.939999</v>
      </c>
      <c r="Z35" s="7"/>
      <c r="AA35" s="103">
        <f t="shared" si="0"/>
        <v>7.0884657145670804E-3</v>
      </c>
    </row>
    <row r="36" spans="1:29" ht="30" customHeight="1">
      <c r="A36" s="129" t="s">
        <v>145</v>
      </c>
      <c r="B36" s="129"/>
      <c r="C36" s="129"/>
      <c r="D36" s="7"/>
      <c r="E36" s="11">
        <v>1104121</v>
      </c>
      <c r="F36" s="7"/>
      <c r="G36" s="11">
        <v>3873416232</v>
      </c>
      <c r="H36" s="7"/>
      <c r="I36" s="11">
        <v>3878374952</v>
      </c>
      <c r="J36" s="7"/>
      <c r="K36" s="11">
        <v>0</v>
      </c>
      <c r="L36" s="7"/>
      <c r="M36" s="11">
        <v>0</v>
      </c>
      <c r="N36" s="7"/>
      <c r="O36" s="57">
        <v>0</v>
      </c>
      <c r="P36" s="64"/>
      <c r="Q36" s="58">
        <v>0</v>
      </c>
      <c r="R36" s="7"/>
      <c r="S36" s="11">
        <f t="shared" si="1"/>
        <v>1104121</v>
      </c>
      <c r="T36" s="7"/>
      <c r="U36" s="11">
        <v>3363</v>
      </c>
      <c r="V36" s="7"/>
      <c r="W36" s="11">
        <f>G36+M36</f>
        <v>3873416232</v>
      </c>
      <c r="X36" s="7"/>
      <c r="Y36" s="11">
        <v>3684456204.5252099</v>
      </c>
      <c r="Z36" s="7"/>
      <c r="AA36" s="103">
        <f t="shared" si="0"/>
        <v>1.0105459011366281E-3</v>
      </c>
    </row>
    <row r="37" spans="1:29" ht="30" customHeight="1">
      <c r="A37" s="129" t="s">
        <v>143</v>
      </c>
      <c r="B37" s="129"/>
      <c r="C37" s="129"/>
      <c r="D37" s="7"/>
      <c r="E37" s="11">
        <v>1064119</v>
      </c>
      <c r="F37" s="7"/>
      <c r="G37" s="11">
        <v>74714398922</v>
      </c>
      <c r="H37" s="7"/>
      <c r="I37" s="11">
        <v>76446679273.412003</v>
      </c>
      <c r="J37" s="7"/>
      <c r="K37" s="11">
        <v>0</v>
      </c>
      <c r="L37" s="7"/>
      <c r="M37" s="11">
        <v>0</v>
      </c>
      <c r="N37" s="7"/>
      <c r="O37" s="57">
        <v>0</v>
      </c>
      <c r="P37" s="64"/>
      <c r="Q37" s="58">
        <v>0</v>
      </c>
      <c r="R37" s="7"/>
      <c r="S37" s="11">
        <f t="shared" si="1"/>
        <v>1064119</v>
      </c>
      <c r="T37" s="7"/>
      <c r="U37" s="11">
        <v>68780</v>
      </c>
      <c r="V37" s="7"/>
      <c r="W37" s="11">
        <f t="shared" ref="W37:W43" si="4">G37+M37</f>
        <v>74714398922</v>
      </c>
      <c r="X37" s="7"/>
      <c r="Y37" s="11">
        <v>72624345309.741394</v>
      </c>
      <c r="Z37" s="7"/>
      <c r="AA37" s="103">
        <f t="shared" si="0"/>
        <v>1.9918878228313085E-2</v>
      </c>
    </row>
    <row r="38" spans="1:29" ht="30" customHeight="1">
      <c r="A38" s="129" t="s">
        <v>146</v>
      </c>
      <c r="B38" s="129"/>
      <c r="C38" s="129"/>
      <c r="D38" s="7"/>
      <c r="E38" s="11">
        <v>3008</v>
      </c>
      <c r="F38" s="7"/>
      <c r="G38" s="11">
        <v>5506682057</v>
      </c>
      <c r="H38" s="7"/>
      <c r="I38" s="11">
        <v>5731467322</v>
      </c>
      <c r="J38" s="7"/>
      <c r="K38" s="11">
        <v>0</v>
      </c>
      <c r="L38" s="7"/>
      <c r="M38" s="11">
        <v>0</v>
      </c>
      <c r="N38" s="7"/>
      <c r="O38" s="57">
        <v>0</v>
      </c>
      <c r="P38" s="64"/>
      <c r="Q38" s="58">
        <v>0</v>
      </c>
      <c r="R38" s="7"/>
      <c r="S38" s="11">
        <v>3008</v>
      </c>
      <c r="T38" s="7"/>
      <c r="U38" s="11">
        <v>2039000</v>
      </c>
      <c r="V38" s="7"/>
      <c r="W38" s="11">
        <f t="shared" si="4"/>
        <v>5506682057</v>
      </c>
      <c r="X38" s="7"/>
      <c r="Y38" s="11">
        <v>6118592051.1999998</v>
      </c>
      <c r="Z38" s="7"/>
      <c r="AA38" s="103">
        <f t="shared" si="0"/>
        <v>1.6781630109955637E-3</v>
      </c>
    </row>
    <row r="39" spans="1:29" ht="30" customHeight="1">
      <c r="A39" s="129" t="s">
        <v>34</v>
      </c>
      <c r="B39" s="129"/>
      <c r="C39" s="129"/>
      <c r="D39" s="7"/>
      <c r="E39" s="11">
        <v>700000</v>
      </c>
      <c r="F39" s="7"/>
      <c r="G39" s="11">
        <v>20490829550</v>
      </c>
      <c r="H39" s="7"/>
      <c r="I39" s="11">
        <v>22567196610</v>
      </c>
      <c r="J39" s="7"/>
      <c r="K39" s="11">
        <v>0</v>
      </c>
      <c r="L39" s="7"/>
      <c r="M39" s="11">
        <v>0</v>
      </c>
      <c r="N39" s="7"/>
      <c r="O39" s="57">
        <v>0</v>
      </c>
      <c r="P39" s="64"/>
      <c r="Q39" s="58">
        <v>0</v>
      </c>
      <c r="R39" s="7"/>
      <c r="S39" s="11">
        <f t="shared" si="1"/>
        <v>700000</v>
      </c>
      <c r="T39" s="7"/>
      <c r="U39" s="11">
        <v>30866</v>
      </c>
      <c r="V39" s="7"/>
      <c r="W39" s="11">
        <f t="shared" si="4"/>
        <v>20490829550</v>
      </c>
      <c r="X39" s="7"/>
      <c r="Y39" s="11">
        <v>21438836779.5</v>
      </c>
      <c r="Z39" s="7"/>
      <c r="AA39" s="103">
        <f t="shared" si="0"/>
        <v>5.8800885205399587E-3</v>
      </c>
    </row>
    <row r="40" spans="1:29" ht="30" customHeight="1">
      <c r="A40" s="129" t="s">
        <v>147</v>
      </c>
      <c r="B40" s="129"/>
      <c r="C40" s="129"/>
      <c r="D40" s="7"/>
      <c r="E40" s="11">
        <v>7179158</v>
      </c>
      <c r="F40" s="7"/>
      <c r="G40" s="11">
        <v>42752488150</v>
      </c>
      <c r="H40" s="7"/>
      <c r="I40" s="11">
        <v>49979620370.358597</v>
      </c>
      <c r="J40" s="7"/>
      <c r="K40" s="11">
        <v>0</v>
      </c>
      <c r="L40" s="7"/>
      <c r="M40" s="11">
        <v>0</v>
      </c>
      <c r="N40" s="7"/>
      <c r="O40" s="57">
        <v>-1</v>
      </c>
      <c r="P40" s="64"/>
      <c r="Q40" s="58">
        <v>1</v>
      </c>
      <c r="R40" s="7"/>
      <c r="S40" s="11">
        <f t="shared" si="1"/>
        <v>7179157</v>
      </c>
      <c r="T40" s="7"/>
      <c r="U40" s="11">
        <v>6665</v>
      </c>
      <c r="V40" s="7"/>
      <c r="W40" s="11">
        <v>42752482195</v>
      </c>
      <c r="X40" s="7"/>
      <c r="Y40" s="11">
        <v>47480632738.162598</v>
      </c>
      <c r="Z40" s="7"/>
      <c r="AA40" s="103">
        <f t="shared" si="0"/>
        <v>1.3022643270394586E-2</v>
      </c>
    </row>
    <row r="41" spans="1:29" ht="30" customHeight="1">
      <c r="A41" s="129" t="s">
        <v>21</v>
      </c>
      <c r="B41" s="129"/>
      <c r="C41" s="129"/>
      <c r="D41" s="7"/>
      <c r="E41" s="11">
        <v>1365000</v>
      </c>
      <c r="F41" s="7"/>
      <c r="G41" s="11">
        <v>75819656367</v>
      </c>
      <c r="H41" s="7"/>
      <c r="I41" s="11">
        <v>71447161012.5</v>
      </c>
      <c r="J41" s="7"/>
      <c r="K41" s="11">
        <v>0</v>
      </c>
      <c r="L41" s="7"/>
      <c r="M41" s="11">
        <v>0</v>
      </c>
      <c r="N41" s="7"/>
      <c r="O41" s="57">
        <v>0</v>
      </c>
      <c r="P41" s="64"/>
      <c r="Q41" s="58">
        <v>0</v>
      </c>
      <c r="R41" s="7"/>
      <c r="S41" s="11">
        <f t="shared" si="1"/>
        <v>1365000</v>
      </c>
      <c r="T41" s="7"/>
      <c r="U41" s="11">
        <v>46313</v>
      </c>
      <c r="V41" s="7"/>
      <c r="W41" s="11">
        <f t="shared" si="4"/>
        <v>75819656367</v>
      </c>
      <c r="X41" s="7"/>
      <c r="Y41" s="11">
        <v>62727898471.875</v>
      </c>
      <c r="Z41" s="7"/>
      <c r="AA41" s="103">
        <f t="shared" si="0"/>
        <v>1.7204552631081248E-2</v>
      </c>
    </row>
    <row r="42" spans="1:29" ht="30" customHeight="1">
      <c r="A42" s="129" t="s">
        <v>150</v>
      </c>
      <c r="B42" s="129"/>
      <c r="C42" s="129"/>
      <c r="D42" s="7"/>
      <c r="E42" s="11">
        <v>8548390</v>
      </c>
      <c r="F42" s="7"/>
      <c r="G42" s="11">
        <v>30728215313</v>
      </c>
      <c r="H42" s="7"/>
      <c r="I42" s="11">
        <v>30018898435.416698</v>
      </c>
      <c r="J42" s="7"/>
      <c r="K42" s="11">
        <v>1798390</v>
      </c>
      <c r="L42" s="7"/>
      <c r="M42" s="11">
        <v>0</v>
      </c>
      <c r="N42" s="7"/>
      <c r="O42" s="57">
        <v>0</v>
      </c>
      <c r="P42" s="64"/>
      <c r="Q42" s="58">
        <v>0</v>
      </c>
      <c r="R42" s="7"/>
      <c r="S42" s="11">
        <v>8548390</v>
      </c>
      <c r="T42" s="7"/>
      <c r="U42" s="11">
        <v>3362</v>
      </c>
      <c r="V42" s="7"/>
      <c r="W42" s="11">
        <v>30728215313</v>
      </c>
      <c r="X42" s="7"/>
      <c r="Y42" s="11">
        <v>28517953513.645901</v>
      </c>
      <c r="Z42" s="7"/>
      <c r="AA42" s="103">
        <f t="shared" si="0"/>
        <v>7.8216972688194639E-3</v>
      </c>
    </row>
    <row r="43" spans="1:29" ht="30" customHeight="1">
      <c r="A43" s="106"/>
      <c r="B43" s="106"/>
      <c r="C43" s="106" t="s">
        <v>151</v>
      </c>
      <c r="D43" s="7"/>
      <c r="E43" s="11">
        <v>1415135</v>
      </c>
      <c r="F43" s="7"/>
      <c r="G43" s="11">
        <v>9132891394</v>
      </c>
      <c r="H43" s="7"/>
      <c r="I43" s="11">
        <v>9281735602.6345005</v>
      </c>
      <c r="J43" s="7"/>
      <c r="K43" s="11">
        <v>0</v>
      </c>
      <c r="L43" s="7"/>
      <c r="M43" s="11">
        <v>0</v>
      </c>
      <c r="N43" s="7"/>
      <c r="O43" s="57">
        <v>0</v>
      </c>
      <c r="P43" s="64"/>
      <c r="Q43" s="58">
        <v>0</v>
      </c>
      <c r="R43" s="7"/>
      <c r="S43" s="11">
        <f t="shared" si="1"/>
        <v>1415135</v>
      </c>
      <c r="T43" s="7"/>
      <c r="U43" s="11">
        <v>6280</v>
      </c>
      <c r="V43" s="7"/>
      <c r="W43" s="11">
        <f t="shared" si="4"/>
        <v>9132891394</v>
      </c>
      <c r="X43" s="7"/>
      <c r="Y43" s="11">
        <v>8817648822.5027809</v>
      </c>
      <c r="Z43" s="7"/>
      <c r="AA43" s="103">
        <f t="shared" si="0"/>
        <v>2.4184407089161346E-3</v>
      </c>
    </row>
    <row r="44" spans="1:29" s="26" customFormat="1" ht="30" customHeight="1" thickBot="1">
      <c r="A44" s="117" t="s">
        <v>43</v>
      </c>
      <c r="B44" s="117"/>
      <c r="C44" s="117"/>
      <c r="D44" s="65"/>
      <c r="E44" s="22">
        <f>SUM(E9:E43)</f>
        <v>757786383</v>
      </c>
      <c r="F44" s="20"/>
      <c r="G44" s="22">
        <f>SUM(G9:G43)</f>
        <v>3124238754464</v>
      </c>
      <c r="H44" s="22"/>
      <c r="I44" s="22">
        <f>SUM(I9:I43)</f>
        <v>3797397412100.9585</v>
      </c>
      <c r="J44" s="20"/>
      <c r="K44" s="22">
        <f>SUM(K9:K43)</f>
        <v>9885985</v>
      </c>
      <c r="L44" s="20"/>
      <c r="M44" s="22">
        <f>SUM(M9:M43)</f>
        <v>551</v>
      </c>
      <c r="N44" s="20"/>
      <c r="O44" s="60">
        <f>SUM(O9:O43)</f>
        <v>-555</v>
      </c>
      <c r="P44" s="20"/>
      <c r="Q44" s="22">
        <f>SUM(Q9:Q43)</f>
        <v>555</v>
      </c>
      <c r="R44" s="20"/>
      <c r="S44" s="22">
        <f>SUM(S9:S43)</f>
        <v>765873423</v>
      </c>
      <c r="T44" s="20"/>
      <c r="U44" s="59"/>
      <c r="V44" s="20"/>
      <c r="W44" s="22">
        <f>SUM(W9:W43)</f>
        <v>3124237796560</v>
      </c>
      <c r="X44" s="20"/>
      <c r="Y44" s="22">
        <f>SUM(Y9:Y43)</f>
        <v>3593714772137.5889</v>
      </c>
      <c r="Z44" s="20"/>
      <c r="AA44" s="23">
        <f>SUM(AA9:AA43)</f>
        <v>0.98565799978229685</v>
      </c>
      <c r="AB44" s="36"/>
      <c r="AC44" s="36"/>
    </row>
    <row r="45" spans="1:29" ht="30" customHeight="1" thickTop="1">
      <c r="Y45" s="31"/>
    </row>
    <row r="46" spans="1:29" ht="30" customHeight="1">
      <c r="Y46" s="54"/>
    </row>
    <row r="47" spans="1:29" ht="30" customHeight="1">
      <c r="M47" s="11"/>
      <c r="S47" s="31"/>
      <c r="Y47" s="31"/>
    </row>
    <row r="48" spans="1:29" ht="30" customHeight="1">
      <c r="Y48" s="31"/>
      <c r="AA48" s="31"/>
    </row>
    <row r="49" spans="25:25" ht="30" customHeight="1">
      <c r="Y49" s="31"/>
    </row>
  </sheetData>
  <mergeCells count="55">
    <mergeCell ref="A20:C20"/>
    <mergeCell ref="A21:C21"/>
    <mergeCell ref="A22:C22"/>
    <mergeCell ref="A23:C23"/>
    <mergeCell ref="A15:C15"/>
    <mergeCell ref="A17:C17"/>
    <mergeCell ref="A18:C18"/>
    <mergeCell ref="A19:C19"/>
    <mergeCell ref="A29:C29"/>
    <mergeCell ref="A30:C30"/>
    <mergeCell ref="A24:C24"/>
    <mergeCell ref="A25:C25"/>
    <mergeCell ref="A26:C26"/>
    <mergeCell ref="A27:C27"/>
    <mergeCell ref="A28:C28"/>
    <mergeCell ref="A44:C44"/>
    <mergeCell ref="A31:C31"/>
    <mergeCell ref="A32:C32"/>
    <mergeCell ref="A33:C33"/>
    <mergeCell ref="A35:C35"/>
    <mergeCell ref="A36:C36"/>
    <mergeCell ref="A37:C37"/>
    <mergeCell ref="A38:C38"/>
    <mergeCell ref="A40:C40"/>
    <mergeCell ref="A39:C39"/>
    <mergeCell ref="A41:C41"/>
    <mergeCell ref="A34:C34"/>
    <mergeCell ref="A42:C42"/>
    <mergeCell ref="A14:C14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49" fitToHeight="0" orientation="landscape" r:id="rId1"/>
  <ignoredErrors>
    <ignoredError sqref="S26 S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5D06-692B-4192-ABEA-AB63CAEF8726}">
  <sheetPr>
    <tabColor theme="0"/>
    <pageSetUpPr fitToPage="1"/>
  </sheetPr>
  <dimension ref="A1:R45"/>
  <sheetViews>
    <sheetView rightToLeft="1" tabSelected="1" view="pageBreakPreview" topLeftCell="A30" zoomScaleNormal="100" zoomScaleSheetLayoutView="100" workbookViewId="0">
      <selection activeCell="G43" sqref="G43"/>
    </sheetView>
  </sheetViews>
  <sheetFormatPr defaultRowHeight="30" customHeight="1"/>
  <cols>
    <col min="1" max="1" width="35.42578125" style="7" customWidth="1"/>
    <col min="2" max="2" width="1.28515625" style="7" customWidth="1"/>
    <col min="3" max="3" width="16.85546875" style="7" customWidth="1"/>
    <col min="4" max="4" width="1.28515625" style="7" customWidth="1"/>
    <col min="5" max="5" width="20.7109375" style="7" customWidth="1"/>
    <col min="6" max="6" width="1.28515625" style="7" customWidth="1"/>
    <col min="7" max="7" width="18.7109375" style="7" customWidth="1"/>
    <col min="8" max="8" width="1.28515625" style="7" customWidth="1"/>
    <col min="9" max="9" width="17.7109375" style="7" customWidth="1"/>
    <col min="10" max="10" width="1.28515625" style="7" customWidth="1"/>
    <col min="11" max="11" width="22.5703125" style="7" customWidth="1"/>
    <col min="12" max="12" width="1.28515625" style="7" customWidth="1"/>
    <col min="13" max="13" width="18.7109375" style="7" customWidth="1"/>
    <col min="14" max="14" width="1.28515625" style="7" customWidth="1"/>
    <col min="15" max="15" width="0.28515625" style="17" customWidth="1"/>
    <col min="16" max="17" width="9.140625" style="17"/>
    <col min="18" max="18" width="16" style="17" bestFit="1" customWidth="1"/>
    <col min="19" max="16384" width="9.140625" style="17"/>
  </cols>
  <sheetData>
    <row r="1" spans="1:14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30" customHeight="1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30" customHeight="1">
      <c r="A4" s="133" t="s">
        <v>168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30" customHeight="1">
      <c r="A5" s="118" t="s">
        <v>169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ht="30" customHeight="1">
      <c r="A6" s="119" t="s">
        <v>170</v>
      </c>
      <c r="C6" s="117" t="s">
        <v>163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ht="41.25" customHeight="1">
      <c r="A7" s="119"/>
      <c r="C7" s="111" t="s">
        <v>9</v>
      </c>
      <c r="D7" s="84"/>
      <c r="E7" s="83" t="s">
        <v>171</v>
      </c>
      <c r="F7" s="84"/>
      <c r="G7" s="83" t="s">
        <v>172</v>
      </c>
      <c r="I7" s="112" t="s">
        <v>173</v>
      </c>
      <c r="J7" s="8"/>
      <c r="K7" s="6" t="s">
        <v>174</v>
      </c>
      <c r="M7" s="6" t="s">
        <v>175</v>
      </c>
      <c r="N7" s="8"/>
    </row>
    <row r="8" spans="1:14" ht="30" customHeight="1">
      <c r="A8" s="74" t="s">
        <v>181</v>
      </c>
      <c r="C8" s="86">
        <v>78912586</v>
      </c>
      <c r="D8" s="19"/>
      <c r="E8" s="85">
        <v>2737</v>
      </c>
      <c r="F8" s="19"/>
      <c r="G8" s="85">
        <v>203598483835</v>
      </c>
      <c r="I8" s="114">
        <v>-0.05</v>
      </c>
      <c r="K8" s="9">
        <v>205184560488</v>
      </c>
      <c r="M8" s="9"/>
    </row>
    <row r="9" spans="1:14" ht="30" customHeight="1">
      <c r="A9" s="28" t="s">
        <v>176</v>
      </c>
      <c r="C9" s="86">
        <v>43450000</v>
      </c>
      <c r="D9" s="19"/>
      <c r="E9" s="86">
        <v>4860</v>
      </c>
      <c r="F9" s="19"/>
      <c r="G9" s="86">
        <v>199057945136</v>
      </c>
      <c r="I9" s="114">
        <v>-0.05</v>
      </c>
      <c r="K9" s="11">
        <v>200608650000</v>
      </c>
      <c r="M9" s="11"/>
    </row>
    <row r="10" spans="1:14" ht="30" customHeight="1">
      <c r="A10" s="28" t="s">
        <v>177</v>
      </c>
      <c r="C10" s="86">
        <v>83380000</v>
      </c>
      <c r="D10" s="19"/>
      <c r="E10" s="86">
        <v>4194</v>
      </c>
      <c r="F10" s="19"/>
      <c r="G10" s="86">
        <v>329642943480</v>
      </c>
      <c r="I10" s="114">
        <v>-0.05</v>
      </c>
      <c r="K10" s="11">
        <v>332210934000</v>
      </c>
      <c r="M10" s="11"/>
    </row>
    <row r="11" spans="1:14" ht="30" customHeight="1">
      <c r="A11" s="28" t="s">
        <v>151</v>
      </c>
      <c r="C11" s="86">
        <v>1415135</v>
      </c>
      <c r="D11" s="19"/>
      <c r="E11" s="86">
        <v>6610</v>
      </c>
      <c r="F11" s="19"/>
      <c r="G11" s="86">
        <v>8817648823</v>
      </c>
      <c r="I11" s="114">
        <v>-0.05</v>
      </c>
      <c r="K11" s="11">
        <v>8886340233</v>
      </c>
      <c r="M11" s="11"/>
    </row>
    <row r="12" spans="1:14" ht="30" customHeight="1">
      <c r="A12" s="28" t="s">
        <v>178</v>
      </c>
      <c r="C12" s="86">
        <v>63290974</v>
      </c>
      <c r="D12" s="19"/>
      <c r="E12" s="86">
        <v>978</v>
      </c>
      <c r="F12" s="19"/>
      <c r="G12" s="86">
        <v>58349091776</v>
      </c>
      <c r="I12" s="114">
        <v>-0.05</v>
      </c>
      <c r="K12" s="11">
        <v>58803643943</v>
      </c>
      <c r="M12" s="11"/>
    </row>
    <row r="13" spans="1:14" ht="30" customHeight="1">
      <c r="A13" s="28" t="s">
        <v>23</v>
      </c>
      <c r="C13" s="86">
        <v>11937500</v>
      </c>
      <c r="D13" s="19"/>
      <c r="E13" s="86">
        <v>2489</v>
      </c>
      <c r="F13" s="19"/>
      <c r="G13" s="86">
        <v>28008622340</v>
      </c>
      <c r="I13" s="114">
        <v>-0.05</v>
      </c>
      <c r="K13" s="11">
        <v>28226815625</v>
      </c>
      <c r="M13" s="11"/>
    </row>
    <row r="14" spans="1:14" ht="30" customHeight="1">
      <c r="A14" s="28" t="s">
        <v>179</v>
      </c>
      <c r="C14" s="86">
        <v>31149475</v>
      </c>
      <c r="D14" s="19"/>
      <c r="E14" s="86">
        <v>2211</v>
      </c>
      <c r="F14" s="19"/>
      <c r="G14" s="86">
        <v>64922156983</v>
      </c>
      <c r="I14" s="114">
        <v>-0.05</v>
      </c>
      <c r="K14" s="11">
        <v>65427914764</v>
      </c>
      <c r="M14" s="11"/>
    </row>
    <row r="15" spans="1:14" ht="30" customHeight="1">
      <c r="A15" s="28" t="s">
        <v>20</v>
      </c>
      <c r="C15" s="86">
        <v>4387819</v>
      </c>
      <c r="D15" s="19"/>
      <c r="E15" s="86">
        <v>7670</v>
      </c>
      <c r="F15" s="19"/>
      <c r="G15" s="86">
        <v>31724700796</v>
      </c>
      <c r="I15" s="114">
        <v>-0.05</v>
      </c>
      <c r="K15" s="11">
        <v>31971843144</v>
      </c>
      <c r="M15" s="11"/>
    </row>
    <row r="16" spans="1:14" ht="30" customHeight="1">
      <c r="A16" s="28" t="s">
        <v>22</v>
      </c>
      <c r="C16" s="86">
        <v>24852471</v>
      </c>
      <c r="D16" s="19"/>
      <c r="E16" s="86">
        <v>7900</v>
      </c>
      <c r="F16" s="19"/>
      <c r="G16" s="86">
        <v>185076012301</v>
      </c>
      <c r="I16" s="114">
        <v>-0.05</v>
      </c>
      <c r="K16" s="11">
        <v>186517794855</v>
      </c>
      <c r="M16" s="11"/>
    </row>
    <row r="17" spans="1:18" ht="30" customHeight="1">
      <c r="A17" s="28" t="s">
        <v>180</v>
      </c>
      <c r="C17" s="86">
        <v>1064119</v>
      </c>
      <c r="D17" s="19"/>
      <c r="E17" s="86">
        <v>72400</v>
      </c>
      <c r="F17" s="19"/>
      <c r="G17" s="86">
        <v>72624345310</v>
      </c>
      <c r="I17" s="114">
        <v>-0.05</v>
      </c>
      <c r="K17" s="11">
        <v>73190104820</v>
      </c>
      <c r="M17" s="11"/>
    </row>
    <row r="18" spans="1:18" ht="30" customHeight="1">
      <c r="A18" s="28" t="s">
        <v>28</v>
      </c>
      <c r="C18" s="86">
        <v>5113203</v>
      </c>
      <c r="D18" s="19"/>
      <c r="E18" s="86">
        <v>9220</v>
      </c>
      <c r="F18" s="19"/>
      <c r="G18" s="86">
        <v>44440345084</v>
      </c>
      <c r="I18" s="114">
        <v>-0.05</v>
      </c>
      <c r="K18" s="11">
        <v>44786545077</v>
      </c>
      <c r="M18" s="11"/>
    </row>
    <row r="19" spans="1:18" ht="30" customHeight="1">
      <c r="A19" s="28" t="s">
        <v>16</v>
      </c>
      <c r="C19" s="86">
        <v>5999986</v>
      </c>
      <c r="D19" s="19"/>
      <c r="E19" s="86">
        <v>6580</v>
      </c>
      <c r="F19" s="19"/>
      <c r="G19" s="86">
        <v>37215991782</v>
      </c>
      <c r="I19" s="114">
        <v>-0.05</v>
      </c>
      <c r="K19" s="11">
        <v>37505912486</v>
      </c>
      <c r="M19" s="11"/>
    </row>
    <row r="20" spans="1:18" ht="30" customHeight="1">
      <c r="A20" s="28" t="s">
        <v>19</v>
      </c>
      <c r="C20" s="86">
        <v>5154901</v>
      </c>
      <c r="D20" s="19"/>
      <c r="E20" s="86">
        <v>26000</v>
      </c>
      <c r="F20" s="19"/>
      <c r="G20" s="86">
        <v>126341824297</v>
      </c>
      <c r="I20" s="114">
        <v>-0.05</v>
      </c>
      <c r="K20" s="11">
        <v>127326054700</v>
      </c>
      <c r="M20" s="11"/>
    </row>
    <row r="21" spans="1:18" ht="30" customHeight="1">
      <c r="A21" s="28" t="s">
        <v>30</v>
      </c>
      <c r="C21" s="86">
        <v>43419814</v>
      </c>
      <c r="D21" s="19"/>
      <c r="E21" s="86">
        <v>7140</v>
      </c>
      <c r="F21" s="19"/>
      <c r="G21" s="86">
        <v>292239985057</v>
      </c>
      <c r="I21" s="114">
        <v>-0.05</v>
      </c>
      <c r="K21" s="11">
        <v>294516598362</v>
      </c>
      <c r="M21" s="11"/>
    </row>
    <row r="22" spans="1:18" ht="30" customHeight="1">
      <c r="A22" s="28" t="s">
        <v>27</v>
      </c>
      <c r="C22" s="86">
        <v>10330547</v>
      </c>
      <c r="D22" s="19"/>
      <c r="E22" s="86">
        <v>9340</v>
      </c>
      <c r="F22" s="19"/>
      <c r="G22" s="86">
        <v>90954388978</v>
      </c>
      <c r="I22" s="114">
        <v>-0.05</v>
      </c>
      <c r="K22" s="11">
        <v>91662943531</v>
      </c>
      <c r="M22" s="11"/>
    </row>
    <row r="23" spans="1:18" ht="30" customHeight="1">
      <c r="A23" s="28" t="s">
        <v>144</v>
      </c>
      <c r="C23" s="86">
        <v>1370838</v>
      </c>
      <c r="D23" s="19"/>
      <c r="E23" s="86">
        <v>20000</v>
      </c>
      <c r="F23" s="19"/>
      <c r="G23" s="86">
        <v>25844587023</v>
      </c>
      <c r="I23" s="114">
        <v>-0.05</v>
      </c>
      <c r="K23" s="11">
        <v>26045922000</v>
      </c>
      <c r="M23" s="11"/>
    </row>
    <row r="24" spans="1:18" ht="30" customHeight="1">
      <c r="A24" s="28" t="s">
        <v>40</v>
      </c>
      <c r="C24" s="86">
        <v>315594</v>
      </c>
      <c r="D24" s="19"/>
      <c r="E24" s="86">
        <v>3149</v>
      </c>
      <c r="F24" s="19"/>
      <c r="G24" s="86">
        <v>936817220</v>
      </c>
      <c r="I24" s="114">
        <v>-0.05</v>
      </c>
      <c r="K24" s="11">
        <v>944115231</v>
      </c>
      <c r="M24" s="11"/>
    </row>
    <row r="25" spans="1:18" ht="30" customHeight="1">
      <c r="A25" s="28" t="s">
        <v>34</v>
      </c>
      <c r="C25" s="86">
        <v>700000</v>
      </c>
      <c r="D25" s="19"/>
      <c r="E25" s="86">
        <v>32490</v>
      </c>
      <c r="F25" s="19"/>
      <c r="G25" s="86">
        <v>21438836780</v>
      </c>
      <c r="I25" s="114">
        <v>-0.05</v>
      </c>
      <c r="K25" s="11">
        <v>21605850000</v>
      </c>
      <c r="M25" s="11"/>
    </row>
    <row r="26" spans="1:18" ht="30" customHeight="1">
      <c r="A26" s="28" t="s">
        <v>25</v>
      </c>
      <c r="C26" s="86">
        <v>10952298</v>
      </c>
      <c r="D26" s="19"/>
      <c r="E26" s="86">
        <v>2028</v>
      </c>
      <c r="F26" s="19"/>
      <c r="G26" s="86">
        <v>20937588936</v>
      </c>
      <c r="I26" s="114">
        <v>-0.05</v>
      </c>
      <c r="K26" s="11">
        <v>21100697327</v>
      </c>
      <c r="M26" s="11"/>
      <c r="R26" s="30"/>
    </row>
    <row r="27" spans="1:18" ht="30" customHeight="1">
      <c r="A27" s="28" t="s">
        <v>127</v>
      </c>
      <c r="C27" s="86">
        <v>2000000</v>
      </c>
      <c r="D27" s="19"/>
      <c r="E27" s="86">
        <v>11150</v>
      </c>
      <c r="F27" s="19"/>
      <c r="G27" s="86">
        <v>21021239950</v>
      </c>
      <c r="I27" s="114">
        <v>-0.05</v>
      </c>
      <c r="K27" s="11">
        <v>21185000000</v>
      </c>
      <c r="M27" s="11"/>
      <c r="R27" s="30"/>
    </row>
    <row r="28" spans="1:18" ht="30" customHeight="1">
      <c r="A28" s="28" t="s">
        <v>38</v>
      </c>
      <c r="C28" s="86">
        <v>5261000</v>
      </c>
      <c r="D28" s="19"/>
      <c r="E28" s="86">
        <v>2030</v>
      </c>
      <c r="F28" s="19"/>
      <c r="G28" s="86">
        <v>10067411168</v>
      </c>
      <c r="I28" s="114">
        <v>-0.05</v>
      </c>
      <c r="K28" s="11">
        <v>10145838500</v>
      </c>
      <c r="M28" s="11"/>
    </row>
    <row r="29" spans="1:18" ht="30" customHeight="1">
      <c r="A29" s="28" t="s">
        <v>31</v>
      </c>
      <c r="C29" s="86">
        <v>107817768</v>
      </c>
      <c r="D29" s="19"/>
      <c r="E29" s="86">
        <v>2157</v>
      </c>
      <c r="F29" s="19"/>
      <c r="G29" s="86">
        <v>219226953453</v>
      </c>
      <c r="I29" s="114">
        <v>-0.05</v>
      </c>
      <c r="K29" s="11">
        <v>220934779297</v>
      </c>
      <c r="M29" s="11"/>
    </row>
    <row r="30" spans="1:18" ht="30" customHeight="1">
      <c r="A30" s="28" t="s">
        <v>126</v>
      </c>
      <c r="C30" s="86">
        <v>880000</v>
      </c>
      <c r="D30" s="19"/>
      <c r="E30" s="86">
        <v>4351</v>
      </c>
      <c r="F30" s="19"/>
      <c r="G30" s="86">
        <v>3609318620</v>
      </c>
      <c r="I30" s="114">
        <v>-0.05</v>
      </c>
      <c r="K30" s="11">
        <v>3637436000</v>
      </c>
      <c r="M30" s="11"/>
    </row>
    <row r="31" spans="1:18" ht="30" customHeight="1">
      <c r="A31" s="28" t="s">
        <v>29</v>
      </c>
      <c r="C31" s="86">
        <v>53515370</v>
      </c>
      <c r="D31" s="19"/>
      <c r="E31" s="86">
        <v>8630</v>
      </c>
      <c r="F31" s="19"/>
      <c r="G31" s="86">
        <v>435354256213</v>
      </c>
      <c r="I31" s="114">
        <v>-0.05</v>
      </c>
      <c r="K31" s="11">
        <v>438745760945</v>
      </c>
      <c r="M31" s="11"/>
    </row>
    <row r="32" spans="1:18" ht="30" customHeight="1">
      <c r="A32" s="28" t="s">
        <v>24</v>
      </c>
      <c r="C32" s="86">
        <v>4505151</v>
      </c>
      <c r="D32" s="19"/>
      <c r="E32" s="86">
        <v>13730</v>
      </c>
      <c r="F32" s="19"/>
      <c r="G32" s="86">
        <v>58308699565</v>
      </c>
      <c r="I32" s="114">
        <v>-0.05</v>
      </c>
      <c r="K32" s="11">
        <v>58762937069</v>
      </c>
      <c r="M32" s="11"/>
    </row>
    <row r="33" spans="1:13" ht="30" customHeight="1">
      <c r="A33" s="28" t="s">
        <v>32</v>
      </c>
      <c r="C33" s="86">
        <v>81699849</v>
      </c>
      <c r="D33" s="19"/>
      <c r="E33" s="86">
        <v>6480</v>
      </c>
      <c r="F33" s="19"/>
      <c r="G33" s="86">
        <v>499056511233</v>
      </c>
      <c r="I33" s="114">
        <v>-0.05</v>
      </c>
      <c r="K33" s="11">
        <v>502944270444</v>
      </c>
      <c r="M33" s="11"/>
    </row>
    <row r="34" spans="1:13" ht="30" customHeight="1">
      <c r="A34" s="28" t="s">
        <v>18</v>
      </c>
      <c r="C34" s="86">
        <v>26956814</v>
      </c>
      <c r="D34" s="19"/>
      <c r="E34" s="86">
        <v>2978</v>
      </c>
      <c r="F34" s="19"/>
      <c r="G34" s="86">
        <v>75674005459</v>
      </c>
      <c r="I34" s="114">
        <v>-0.05</v>
      </c>
      <c r="K34" s="11">
        <v>76263522487</v>
      </c>
      <c r="M34" s="11"/>
    </row>
    <row r="35" spans="1:13" ht="30" customHeight="1">
      <c r="A35" s="28" t="s">
        <v>15</v>
      </c>
      <c r="C35" s="86">
        <v>75</v>
      </c>
      <c r="D35" s="19"/>
      <c r="E35" s="86">
        <v>110810</v>
      </c>
      <c r="F35" s="19"/>
      <c r="G35" s="86">
        <v>7834183</v>
      </c>
      <c r="I35" s="114">
        <v>-0.05</v>
      </c>
      <c r="K35" s="11">
        <v>7895213</v>
      </c>
      <c r="M35" s="11"/>
    </row>
    <row r="36" spans="1:13" ht="30" customHeight="1">
      <c r="A36" s="28" t="s">
        <v>150</v>
      </c>
      <c r="C36" s="86">
        <v>8548390</v>
      </c>
      <c r="D36" s="19"/>
      <c r="E36" s="86">
        <v>3539</v>
      </c>
      <c r="F36" s="19"/>
      <c r="G36" s="86">
        <v>28517953514</v>
      </c>
      <c r="I36" s="114">
        <v>-0.05</v>
      </c>
      <c r="K36" s="11">
        <v>28740114600</v>
      </c>
      <c r="M36" s="11"/>
    </row>
    <row r="37" spans="1:13" ht="30" customHeight="1">
      <c r="A37" s="28" t="s">
        <v>148</v>
      </c>
      <c r="C37" s="86">
        <v>1365000</v>
      </c>
      <c r="D37" s="19"/>
      <c r="E37" s="86">
        <v>48750</v>
      </c>
      <c r="F37" s="19"/>
      <c r="G37" s="86">
        <v>62727898472</v>
      </c>
      <c r="I37" s="114">
        <v>-0.05</v>
      </c>
      <c r="K37" s="11">
        <v>63216562500</v>
      </c>
      <c r="M37" s="11"/>
    </row>
    <row r="38" spans="1:13" ht="30" customHeight="1">
      <c r="A38" s="28" t="s">
        <v>145</v>
      </c>
      <c r="C38" s="86">
        <v>1104121</v>
      </c>
      <c r="D38" s="19"/>
      <c r="E38" s="86">
        <v>3540</v>
      </c>
      <c r="F38" s="19"/>
      <c r="G38" s="86">
        <v>3684456205</v>
      </c>
      <c r="I38" s="114">
        <v>-0.05</v>
      </c>
      <c r="K38" s="11">
        <v>3713158923</v>
      </c>
      <c r="M38" s="11"/>
    </row>
    <row r="39" spans="1:13" ht="30" customHeight="1">
      <c r="A39" s="28" t="s">
        <v>147</v>
      </c>
      <c r="C39" s="86">
        <v>7179157</v>
      </c>
      <c r="D39" s="19"/>
      <c r="E39" s="86">
        <v>7016</v>
      </c>
      <c r="F39" s="19"/>
      <c r="G39" s="86">
        <v>47480632738</v>
      </c>
      <c r="I39" s="114">
        <v>-0.05</v>
      </c>
      <c r="K39" s="11">
        <v>47850517236</v>
      </c>
      <c r="M39" s="11"/>
    </row>
    <row r="40" spans="1:13" ht="30" customHeight="1">
      <c r="A40" s="28" t="s">
        <v>33</v>
      </c>
      <c r="C40" s="115">
        <v>13350000</v>
      </c>
      <c r="D40" s="19"/>
      <c r="E40" s="115">
        <v>18950</v>
      </c>
      <c r="F40" s="19"/>
      <c r="G40" s="115">
        <v>238475598011</v>
      </c>
      <c r="I40" s="116">
        <v>-0.05</v>
      </c>
      <c r="K40" s="11">
        <v>240333375000</v>
      </c>
      <c r="M40" s="11"/>
    </row>
    <row r="41" spans="1:13" ht="30" customHeight="1" thickBot="1">
      <c r="A41" s="78" t="s">
        <v>43</v>
      </c>
      <c r="C41" s="11"/>
      <c r="E41" s="11"/>
      <c r="G41" s="11"/>
      <c r="I41" s="113"/>
      <c r="K41" s="22">
        <f>SUM(K8:K40)</f>
        <v>3573004408800</v>
      </c>
      <c r="M41" s="22"/>
    </row>
    <row r="42" spans="1:13" ht="30" customHeight="1" thickTop="1"/>
    <row r="44" spans="1:13" ht="30" customHeight="1">
      <c r="M44" s="11"/>
    </row>
    <row r="45" spans="1:13" ht="30" customHeight="1">
      <c r="M45" s="11"/>
    </row>
  </sheetData>
  <autoFilter ref="A1:A45" xr:uid="{00000000-0001-0000-0E00-000000000000}"/>
  <mergeCells count="7">
    <mergeCell ref="A1:N1"/>
    <mergeCell ref="A2:N2"/>
    <mergeCell ref="A3:N3"/>
    <mergeCell ref="A5:N5"/>
    <mergeCell ref="A6:A7"/>
    <mergeCell ref="A4:N4"/>
    <mergeCell ref="C6:N6"/>
  </mergeCells>
  <pageMargins left="0.39" right="0.39" top="0.39" bottom="0.39" header="0" footer="0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10"/>
  <sheetViews>
    <sheetView rightToLeft="1" view="pageBreakPreview" zoomScaleNormal="100" zoomScaleSheetLayoutView="100" workbookViewId="0">
      <selection activeCell="F13" sqref="F13"/>
    </sheetView>
  </sheetViews>
  <sheetFormatPr defaultRowHeight="30" customHeight="1"/>
  <cols>
    <col min="1" max="1" width="5.140625" style="17" customWidth="1"/>
    <col min="2" max="2" width="35" style="17" customWidth="1"/>
    <col min="3" max="3" width="1.28515625" style="17" customWidth="1"/>
    <col min="4" max="4" width="20.140625" style="17" customWidth="1"/>
    <col min="5" max="5" width="1.28515625" style="17" customWidth="1"/>
    <col min="6" max="6" width="19.7109375" style="17" customWidth="1"/>
    <col min="7" max="7" width="1.28515625" style="17" customWidth="1"/>
    <col min="8" max="8" width="20" style="17" customWidth="1"/>
    <col min="9" max="9" width="1.28515625" style="17" customWidth="1"/>
    <col min="10" max="10" width="18.5703125" style="17" bestFit="1" customWidth="1"/>
    <col min="11" max="11" width="1.28515625" style="17" customWidth="1"/>
    <col min="12" max="12" width="14.140625" style="17" customWidth="1"/>
    <col min="13" max="13" width="0.28515625" style="21" customWidth="1"/>
    <col min="14" max="14" width="27" style="21" customWidth="1"/>
    <col min="15" max="15" width="9.140625" style="21"/>
    <col min="16" max="16" width="14.42578125" style="21" customWidth="1"/>
    <col min="17" max="16384" width="9.140625" style="21"/>
  </cols>
  <sheetData>
    <row r="1" spans="1:16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6" ht="30" customHeight="1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6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6" ht="30" customHeight="1">
      <c r="A4" s="16" t="s">
        <v>45</v>
      </c>
      <c r="B4" s="118" t="s">
        <v>46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6" ht="30" customHeight="1">
      <c r="D5" s="1" t="s">
        <v>153</v>
      </c>
      <c r="F5" s="119" t="s">
        <v>6</v>
      </c>
      <c r="G5" s="119"/>
      <c r="H5" s="119"/>
      <c r="J5" s="134" t="s">
        <v>163</v>
      </c>
      <c r="K5" s="134"/>
      <c r="L5" s="134"/>
    </row>
    <row r="6" spans="1:16" ht="40.5" customHeight="1">
      <c r="A6" s="119" t="s">
        <v>47</v>
      </c>
      <c r="B6" s="119"/>
      <c r="D6" s="1" t="s">
        <v>48</v>
      </c>
      <c r="F6" s="1" t="s">
        <v>49</v>
      </c>
      <c r="H6" s="1" t="s">
        <v>50</v>
      </c>
      <c r="J6" s="20" t="s">
        <v>48</v>
      </c>
      <c r="L6" s="48" t="s">
        <v>14</v>
      </c>
      <c r="P6" s="11"/>
    </row>
    <row r="7" spans="1:16" ht="30" customHeight="1">
      <c r="A7" s="135" t="s">
        <v>51</v>
      </c>
      <c r="B7" s="135"/>
      <c r="C7" s="7"/>
      <c r="D7" s="9">
        <v>14434977187</v>
      </c>
      <c r="E7" s="7"/>
      <c r="F7" s="9">
        <v>186959761</v>
      </c>
      <c r="G7" s="7"/>
      <c r="H7" s="50">
        <v>-127020781</v>
      </c>
      <c r="I7" s="7"/>
      <c r="J7" s="11">
        <f>D7+F7+H7</f>
        <v>14494916167</v>
      </c>
      <c r="K7" s="7"/>
      <c r="L7" s="107">
        <f>J7/3646005787942</f>
        <v>3.9755603830738031E-3</v>
      </c>
    </row>
    <row r="8" spans="1:16" ht="30" customHeight="1">
      <c r="A8" s="131" t="s">
        <v>52</v>
      </c>
      <c r="B8" s="131"/>
      <c r="C8" s="7"/>
      <c r="D8" s="11">
        <v>3939305</v>
      </c>
      <c r="E8" s="7"/>
      <c r="F8" s="11">
        <v>15649</v>
      </c>
      <c r="G8" s="7"/>
      <c r="H8" s="51">
        <v>0</v>
      </c>
      <c r="I8" s="7"/>
      <c r="J8" s="11">
        <f t="shared" ref="J8" si="0">D8+F8+H8</f>
        <v>3954954</v>
      </c>
      <c r="K8" s="7"/>
      <c r="L8" s="107">
        <f t="shared" ref="L8:L9" si="1">J8/3646005787942</f>
        <v>1.0847360728498423E-6</v>
      </c>
    </row>
    <row r="9" spans="1:16" ht="30" customHeight="1">
      <c r="A9" s="131" t="s">
        <v>53</v>
      </c>
      <c r="B9" s="131"/>
      <c r="C9" s="7"/>
      <c r="D9" s="13">
        <v>15014924</v>
      </c>
      <c r="E9" s="7"/>
      <c r="F9" s="13">
        <v>121110</v>
      </c>
      <c r="G9" s="7"/>
      <c r="H9" s="52">
        <v>-630000</v>
      </c>
      <c r="I9" s="7"/>
      <c r="J9" s="11">
        <f>D9+F9+H9</f>
        <v>14506034</v>
      </c>
      <c r="K9" s="7"/>
      <c r="L9" s="107">
        <f t="shared" si="1"/>
        <v>3.9786097016011535E-6</v>
      </c>
    </row>
    <row r="10" spans="1:16" s="24" customFormat="1" ht="30" customHeight="1">
      <c r="A10" s="117" t="s">
        <v>43</v>
      </c>
      <c r="B10" s="117"/>
      <c r="C10" s="20"/>
      <c r="D10" s="22">
        <f>SUM(D7:D9)</f>
        <v>14453931416</v>
      </c>
      <c r="E10" s="20"/>
      <c r="F10" s="22">
        <f>SUM(F7:F9)</f>
        <v>187096520</v>
      </c>
      <c r="G10" s="20"/>
      <c r="H10" s="53">
        <f>SUM(H7:H9)</f>
        <v>-127650781</v>
      </c>
      <c r="I10" s="20"/>
      <c r="J10" s="35">
        <f>SUM(J7:J9)</f>
        <v>14513377155</v>
      </c>
      <c r="K10" s="20"/>
      <c r="L10" s="108">
        <f>SUM(L7:L9)</f>
        <v>3.9806237288482534E-3</v>
      </c>
    </row>
  </sheetData>
  <mergeCells count="11"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R15"/>
  <sheetViews>
    <sheetView rightToLeft="1" view="pageBreakPreview" zoomScaleNormal="100" zoomScaleSheetLayoutView="100" workbookViewId="0">
      <selection activeCell="F7" sqref="F7"/>
    </sheetView>
  </sheetViews>
  <sheetFormatPr defaultRowHeight="30" customHeight="1"/>
  <cols>
    <col min="1" max="1" width="2.5703125" style="7" customWidth="1"/>
    <col min="2" max="2" width="49.5703125" style="7" customWidth="1"/>
    <col min="3" max="3" width="1.28515625" style="7" customWidth="1"/>
    <col min="4" max="4" width="11.7109375" style="7" customWidth="1"/>
    <col min="5" max="5" width="1.28515625" style="7" customWidth="1"/>
    <col min="6" max="6" width="22" style="7" customWidth="1"/>
    <col min="7" max="7" width="1.28515625" style="7" customWidth="1"/>
    <col min="8" max="8" width="12.42578125" style="40" customWidth="1"/>
    <col min="9" max="9" width="1.28515625" style="7" customWidth="1"/>
    <col min="10" max="10" width="14.28515625" style="7" customWidth="1"/>
    <col min="11" max="11" width="0.28515625" style="17" customWidth="1"/>
    <col min="12" max="12" width="19.85546875" style="30" bestFit="1" customWidth="1"/>
    <col min="13" max="13" width="9.140625" style="44"/>
    <col min="14" max="15" width="9.140625" style="17"/>
    <col min="16" max="16" width="16.140625" style="17" bestFit="1" customWidth="1"/>
    <col min="17" max="17" width="9.140625" style="17"/>
    <col min="18" max="18" width="14.7109375" style="17" bestFit="1" customWidth="1"/>
    <col min="19" max="16384" width="9.140625" style="17"/>
  </cols>
  <sheetData>
    <row r="1" spans="1:18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8" ht="30" customHeight="1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8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8" s="25" customFormat="1" ht="30" customHeight="1">
      <c r="A4" s="16" t="s">
        <v>55</v>
      </c>
      <c r="B4" s="118" t="s">
        <v>56</v>
      </c>
      <c r="C4" s="118"/>
      <c r="D4" s="118"/>
      <c r="E4" s="118"/>
      <c r="F4" s="118"/>
      <c r="G4" s="118"/>
      <c r="H4" s="118"/>
      <c r="I4" s="118"/>
      <c r="J4" s="118"/>
      <c r="L4" s="47"/>
      <c r="M4" s="45"/>
    </row>
    <row r="5" spans="1:18" ht="42" customHeight="1">
      <c r="A5" s="119" t="s">
        <v>57</v>
      </c>
      <c r="B5" s="119"/>
      <c r="D5" s="1" t="s">
        <v>58</v>
      </c>
      <c r="F5" s="1" t="s">
        <v>48</v>
      </c>
      <c r="H5" s="38" t="s">
        <v>59</v>
      </c>
      <c r="I5" s="19"/>
      <c r="J5" s="49" t="s">
        <v>60</v>
      </c>
    </row>
    <row r="6" spans="1:18" ht="30" customHeight="1">
      <c r="A6" s="137" t="s">
        <v>61</v>
      </c>
      <c r="B6" s="137"/>
      <c r="D6" s="8" t="s">
        <v>62</v>
      </c>
      <c r="F6" s="63">
        <f>'درآمد سرمایه گذاری در سهام'!I64</f>
        <v>-188477259186</v>
      </c>
      <c r="H6" s="39">
        <v>0</v>
      </c>
      <c r="J6" s="39">
        <v>0</v>
      </c>
      <c r="P6" s="30"/>
    </row>
    <row r="7" spans="1:18" ht="30" customHeight="1">
      <c r="A7" s="138" t="s">
        <v>63</v>
      </c>
      <c r="B7" s="138"/>
      <c r="D7" s="7" t="s">
        <v>64</v>
      </c>
      <c r="F7" s="11">
        <v>0</v>
      </c>
      <c r="H7" s="40">
        <v>0</v>
      </c>
      <c r="J7" s="46">
        <v>0</v>
      </c>
      <c r="P7" s="30"/>
    </row>
    <row r="8" spans="1:18" ht="30" customHeight="1">
      <c r="A8" s="138" t="s">
        <v>65</v>
      </c>
      <c r="B8" s="138"/>
      <c r="D8" s="7" t="s">
        <v>66</v>
      </c>
      <c r="F8" s="11">
        <v>0</v>
      </c>
      <c r="H8" s="40">
        <v>0</v>
      </c>
      <c r="J8" s="46">
        <v>0</v>
      </c>
      <c r="P8" s="30"/>
    </row>
    <row r="9" spans="1:18" ht="30" customHeight="1">
      <c r="A9" s="138" t="s">
        <v>67</v>
      </c>
      <c r="B9" s="138"/>
      <c r="D9" s="7" t="s">
        <v>68</v>
      </c>
      <c r="F9" s="11">
        <f>'درآمد سپرده بانکی'!D10</f>
        <v>60858920</v>
      </c>
      <c r="H9" s="40" t="s">
        <v>167</v>
      </c>
      <c r="J9" s="46">
        <v>0</v>
      </c>
      <c r="P9" s="30"/>
      <c r="R9" s="30"/>
    </row>
    <row r="10" spans="1:18" ht="30" customHeight="1">
      <c r="A10" s="138" t="s">
        <v>69</v>
      </c>
      <c r="B10" s="138"/>
      <c r="D10" s="7" t="s">
        <v>70</v>
      </c>
      <c r="F10" s="51">
        <f>'سایر درآمدها'!D11</f>
        <v>-1</v>
      </c>
      <c r="H10" s="41">
        <v>0</v>
      </c>
      <c r="J10" s="41">
        <v>0</v>
      </c>
      <c r="P10" s="30"/>
      <c r="R10" s="30"/>
    </row>
    <row r="11" spans="1:18" ht="30" customHeight="1" thickBot="1">
      <c r="A11" s="117" t="s">
        <v>43</v>
      </c>
      <c r="B11" s="117"/>
      <c r="D11" s="11"/>
      <c r="F11" s="102">
        <f>SUM(F6:F9)</f>
        <v>-188416400266</v>
      </c>
      <c r="G11" s="20"/>
      <c r="H11" s="43">
        <f>SUM(H6:H10)</f>
        <v>0</v>
      </c>
      <c r="I11" s="20"/>
      <c r="J11" s="42">
        <f>SUM(J6:J10)</f>
        <v>0</v>
      </c>
      <c r="N11" s="54"/>
      <c r="P11" s="30"/>
      <c r="R11" s="30"/>
    </row>
    <row r="12" spans="1:18" ht="30" customHeight="1" thickTop="1">
      <c r="R12" s="30"/>
    </row>
    <row r="13" spans="1:18" ht="30" customHeight="1">
      <c r="P13" s="30"/>
    </row>
    <row r="14" spans="1:18" ht="30" customHeight="1">
      <c r="F14" s="11"/>
      <c r="H14" s="136"/>
      <c r="I14" s="136"/>
      <c r="J14" s="136"/>
    </row>
    <row r="15" spans="1:18" ht="30" customHeight="1">
      <c r="D15" s="11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AK75"/>
  <sheetViews>
    <sheetView rightToLeft="1" view="pageBreakPreview" topLeftCell="A58" zoomScaleNormal="100" zoomScaleSheetLayoutView="100" workbookViewId="0">
      <selection activeCell="M67" sqref="M67"/>
    </sheetView>
  </sheetViews>
  <sheetFormatPr defaultRowHeight="30" customHeight="1"/>
  <cols>
    <col min="1" max="1" width="27.28515625" style="28" bestFit="1" customWidth="1"/>
    <col min="2" max="2" width="1.28515625" style="17" customWidth="1"/>
    <col min="3" max="3" width="20.140625" style="17" bestFit="1" customWidth="1"/>
    <col min="4" max="4" width="1.28515625" style="17" customWidth="1"/>
    <col min="5" max="5" width="18.85546875" style="17" customWidth="1"/>
    <col min="6" max="6" width="1.28515625" style="17" customWidth="1"/>
    <col min="7" max="7" width="21" style="81" customWidth="1"/>
    <col min="8" max="8" width="1.28515625" style="17" customWidth="1"/>
    <col min="9" max="9" width="20.140625" style="81" customWidth="1"/>
    <col min="10" max="10" width="1.28515625" style="17" customWidth="1"/>
    <col min="11" max="11" width="17.28515625" style="17" bestFit="1" customWidth="1"/>
    <col min="12" max="12" width="1.28515625" style="17" customWidth="1"/>
    <col min="13" max="13" width="18.5703125" style="17" customWidth="1"/>
    <col min="14" max="16" width="1.28515625" style="17" customWidth="1"/>
    <col min="17" max="17" width="19" style="17" customWidth="1"/>
    <col min="18" max="18" width="0.5703125" style="17" customWidth="1"/>
    <col min="19" max="19" width="20.140625" style="81" customWidth="1"/>
    <col min="20" max="20" width="0.5703125" style="17" customWidth="1"/>
    <col min="21" max="21" width="19.5703125" style="98" customWidth="1"/>
    <col min="22" max="22" width="1.28515625" style="17" customWidth="1"/>
    <col min="23" max="23" width="17.28515625" style="17" bestFit="1" customWidth="1"/>
    <col min="24" max="24" width="0.28515625" customWidth="1"/>
    <col min="25" max="25" width="27.28515625" style="7" bestFit="1" customWidth="1"/>
    <col min="26" max="27" width="1.28515625" style="7" customWidth="1"/>
    <col min="28" max="28" width="19.42578125" style="51" customWidth="1"/>
    <col min="29" max="29" width="1.28515625" style="7" customWidth="1"/>
    <col min="30" max="30" width="13.85546875" style="7" customWidth="1"/>
    <col min="31" max="31" width="1.28515625" style="7" customWidth="1"/>
    <col min="32" max="32" width="19.42578125" style="7" customWidth="1"/>
    <col min="33" max="33" width="1.28515625" style="7" customWidth="1"/>
    <col min="34" max="34" width="20.5703125" style="7" customWidth="1"/>
    <col min="35" max="35" width="19.85546875" style="51" customWidth="1"/>
    <col min="36" max="36" width="24" bestFit="1" customWidth="1"/>
  </cols>
  <sheetData>
    <row r="1" spans="1:35" ht="30" customHeight="1">
      <c r="A1" s="143" t="s">
        <v>109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</row>
    <row r="2" spans="1:35" ht="30" customHeight="1">
      <c r="A2" s="143" t="s">
        <v>112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ht="30" customHeight="1">
      <c r="A3" s="143" t="s">
        <v>162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1:35" ht="30" customHeight="1">
      <c r="A4" s="140" t="s">
        <v>121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</row>
    <row r="5" spans="1:35" ht="30" customHeight="1">
      <c r="B5" s="7"/>
      <c r="C5" s="126" t="s">
        <v>71</v>
      </c>
      <c r="D5" s="126"/>
      <c r="E5" s="126"/>
      <c r="F5" s="126"/>
      <c r="G5" s="126"/>
      <c r="H5" s="126"/>
      <c r="I5" s="126"/>
      <c r="J5" s="126"/>
      <c r="K5" s="126"/>
      <c r="L5" s="7"/>
      <c r="M5" s="126" t="s">
        <v>72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Y5" s="117"/>
      <c r="AA5" s="117"/>
      <c r="AB5" s="117"/>
      <c r="AD5" s="117"/>
      <c r="AE5" s="117"/>
      <c r="AF5" s="117"/>
      <c r="AG5" s="117"/>
      <c r="AH5" s="117"/>
      <c r="AI5" s="117"/>
    </row>
    <row r="6" spans="1:35" ht="30" customHeight="1">
      <c r="A6" s="117" t="s">
        <v>57</v>
      </c>
      <c r="B6" s="7"/>
      <c r="C6" s="125" t="s">
        <v>73</v>
      </c>
      <c r="D6" s="8"/>
      <c r="E6" s="125" t="s">
        <v>74</v>
      </c>
      <c r="F6" s="8"/>
      <c r="G6" s="141" t="s">
        <v>75</v>
      </c>
      <c r="H6" s="8"/>
      <c r="I6" s="124" t="s">
        <v>43</v>
      </c>
      <c r="J6" s="124"/>
      <c r="K6" s="124"/>
      <c r="L6" s="7"/>
      <c r="M6" s="125" t="s">
        <v>73</v>
      </c>
      <c r="N6" s="8"/>
      <c r="O6" s="125" t="s">
        <v>74</v>
      </c>
      <c r="P6" s="125"/>
      <c r="Q6" s="125"/>
      <c r="R6" s="8"/>
      <c r="S6" s="141" t="s">
        <v>75</v>
      </c>
      <c r="T6" s="8"/>
      <c r="U6" s="124" t="s">
        <v>43</v>
      </c>
      <c r="V6" s="124"/>
      <c r="W6" s="124"/>
      <c r="Y6" s="117"/>
      <c r="AB6" s="88"/>
      <c r="AD6" s="89"/>
      <c r="AF6" s="89"/>
      <c r="AH6" s="89"/>
      <c r="AI6" s="89"/>
    </row>
    <row r="7" spans="1:35" ht="30" customHeight="1">
      <c r="A7" s="126"/>
      <c r="B7" s="7"/>
      <c r="C7" s="126"/>
      <c r="D7" s="7"/>
      <c r="E7" s="126"/>
      <c r="F7" s="7"/>
      <c r="G7" s="142"/>
      <c r="H7" s="7"/>
      <c r="I7" s="56" t="s">
        <v>48</v>
      </c>
      <c r="J7" s="8"/>
      <c r="K7" s="90" t="s">
        <v>59</v>
      </c>
      <c r="L7" s="7"/>
      <c r="M7" s="126"/>
      <c r="N7" s="7"/>
      <c r="O7" s="126"/>
      <c r="P7" s="126"/>
      <c r="Q7" s="126"/>
      <c r="R7" s="7"/>
      <c r="S7" s="142"/>
      <c r="T7" s="7"/>
      <c r="U7" s="91" t="s">
        <v>48</v>
      </c>
      <c r="V7" s="8"/>
      <c r="W7" s="90" t="s">
        <v>59</v>
      </c>
      <c r="Y7" s="28"/>
      <c r="AD7" s="11"/>
      <c r="AF7" s="11"/>
      <c r="AH7" s="51"/>
    </row>
    <row r="8" spans="1:35" ht="30" customHeight="1">
      <c r="A8" s="74" t="s">
        <v>37</v>
      </c>
      <c r="B8" s="7"/>
      <c r="C8" s="11">
        <v>0</v>
      </c>
      <c r="D8" s="7"/>
      <c r="E8" s="55">
        <v>0</v>
      </c>
      <c r="F8" s="7"/>
      <c r="G8" s="55">
        <v>0</v>
      </c>
      <c r="H8" s="7"/>
      <c r="I8" s="92">
        <f>C8+E8+G8</f>
        <v>0</v>
      </c>
      <c r="J8" s="7"/>
      <c r="K8" s="10"/>
      <c r="L8" s="7"/>
      <c r="M8" s="55">
        <f>VLOOKUP(A8,'درآمد سود سهام'!$A$7:$O$34,15,0)</f>
        <v>1220597080</v>
      </c>
      <c r="N8" s="7"/>
      <c r="O8" s="144">
        <v>0</v>
      </c>
      <c r="P8" s="144"/>
      <c r="Q8" s="144"/>
      <c r="R8" s="7"/>
      <c r="S8" s="92">
        <f>VLOOKUP(A8,'درآمد ناشی از فروش'!$A$7:$Q$55,17,0)</f>
        <v>-7834248505</v>
      </c>
      <c r="T8" s="7"/>
      <c r="U8" s="57">
        <f>M8+O8+S8</f>
        <v>-6613651425</v>
      </c>
      <c r="V8" s="7"/>
      <c r="W8" s="10"/>
      <c r="Y8" s="28"/>
      <c r="AD8" s="11"/>
      <c r="AF8" s="11"/>
      <c r="AH8" s="51"/>
    </row>
    <row r="9" spans="1:35" ht="30" customHeight="1">
      <c r="A9" s="28" t="s">
        <v>119</v>
      </c>
      <c r="B9" s="7"/>
      <c r="C9" s="11">
        <v>0</v>
      </c>
      <c r="D9" s="7"/>
      <c r="E9" s="55">
        <v>0</v>
      </c>
      <c r="F9" s="7"/>
      <c r="G9" s="55">
        <v>0</v>
      </c>
      <c r="H9" s="7"/>
      <c r="I9" s="55">
        <f t="shared" ref="I9:I61" si="0">C9+E9+G9</f>
        <v>0</v>
      </c>
      <c r="J9" s="7"/>
      <c r="K9" s="12"/>
      <c r="L9" s="7"/>
      <c r="M9" s="55">
        <v>0</v>
      </c>
      <c r="N9" s="7"/>
      <c r="O9" s="139">
        <v>0</v>
      </c>
      <c r="P9" s="139"/>
      <c r="Q9" s="139"/>
      <c r="R9" s="7"/>
      <c r="S9" s="55">
        <f>VLOOKUP(A9,'درآمد ناشی از فروش'!$A$7:$Q$55,17,0)</f>
        <v>4199139439</v>
      </c>
      <c r="T9" s="7"/>
      <c r="U9" s="57">
        <f t="shared" ref="U9:U61" si="1">M9+O9+S9</f>
        <v>4199139439</v>
      </c>
      <c r="V9" s="7"/>
      <c r="W9" s="12"/>
      <c r="Y9" s="28"/>
      <c r="AD9" s="11"/>
      <c r="AF9" s="11"/>
      <c r="AH9" s="51"/>
    </row>
    <row r="10" spans="1:35" ht="30" customHeight="1">
      <c r="A10" s="28" t="s">
        <v>17</v>
      </c>
      <c r="B10" s="7"/>
      <c r="C10" s="11">
        <v>0</v>
      </c>
      <c r="D10" s="7"/>
      <c r="E10" s="55">
        <v>0</v>
      </c>
      <c r="F10" s="7"/>
      <c r="G10" s="55">
        <v>0</v>
      </c>
      <c r="H10" s="7"/>
      <c r="I10" s="55">
        <f t="shared" si="0"/>
        <v>0</v>
      </c>
      <c r="J10" s="7"/>
      <c r="K10" s="12"/>
      <c r="L10" s="7"/>
      <c r="M10" s="55">
        <f>VLOOKUP(A10,'درآمد سود سهام'!$A$7:$O$34,15,0)</f>
        <v>3260399571</v>
      </c>
      <c r="N10" s="7"/>
      <c r="O10" s="139">
        <v>0</v>
      </c>
      <c r="P10" s="139"/>
      <c r="Q10" s="139"/>
      <c r="R10" s="7"/>
      <c r="S10" s="55">
        <f>VLOOKUP(A10,'درآمد ناشی از فروش'!$A$7:$Q$55,17,0)</f>
        <v>-13418268573</v>
      </c>
      <c r="T10" s="7"/>
      <c r="U10" s="57">
        <f t="shared" si="1"/>
        <v>-10157869002</v>
      </c>
      <c r="V10" s="7"/>
      <c r="W10" s="12"/>
      <c r="Y10" s="28"/>
      <c r="AD10" s="11"/>
      <c r="AF10" s="11"/>
      <c r="AH10" s="51"/>
    </row>
    <row r="11" spans="1:35" ht="30" customHeight="1">
      <c r="A11" s="28" t="s">
        <v>128</v>
      </c>
      <c r="B11" s="7"/>
      <c r="C11" s="11">
        <v>0</v>
      </c>
      <c r="D11" s="7"/>
      <c r="E11" s="55">
        <v>0</v>
      </c>
      <c r="F11" s="7"/>
      <c r="G11" s="55">
        <v>0</v>
      </c>
      <c r="H11" s="7"/>
      <c r="I11" s="55">
        <f t="shared" si="0"/>
        <v>0</v>
      </c>
      <c r="J11" s="7"/>
      <c r="K11" s="12"/>
      <c r="L11" s="7"/>
      <c r="M11" s="55">
        <v>0</v>
      </c>
      <c r="N11" s="7"/>
      <c r="O11" s="139">
        <v>0</v>
      </c>
      <c r="P11" s="139"/>
      <c r="Q11" s="139"/>
      <c r="R11" s="7"/>
      <c r="S11" s="55">
        <f>VLOOKUP(A11,'درآمد ناشی از فروش'!$A$7:$Q$55,17,0)</f>
        <v>4432742421</v>
      </c>
      <c r="T11" s="7"/>
      <c r="U11" s="57">
        <f t="shared" si="1"/>
        <v>4432742421</v>
      </c>
      <c r="V11" s="7"/>
      <c r="W11" s="12"/>
      <c r="Y11" s="28"/>
      <c r="AD11" s="11"/>
      <c r="AF11" s="11"/>
      <c r="AH11" s="51"/>
    </row>
    <row r="12" spans="1:35" ht="30" customHeight="1">
      <c r="A12" s="28" t="s">
        <v>125</v>
      </c>
      <c r="B12" s="7"/>
      <c r="C12" s="11">
        <v>0</v>
      </c>
      <c r="D12" s="7"/>
      <c r="E12" s="55">
        <v>0</v>
      </c>
      <c r="F12" s="7"/>
      <c r="G12" s="55">
        <v>0</v>
      </c>
      <c r="H12" s="7"/>
      <c r="I12" s="55">
        <f t="shared" si="0"/>
        <v>0</v>
      </c>
      <c r="J12" s="7"/>
      <c r="K12" s="12"/>
      <c r="L12" s="7"/>
      <c r="M12" s="55">
        <v>0</v>
      </c>
      <c r="N12" s="7"/>
      <c r="O12" s="139">
        <v>0</v>
      </c>
      <c r="P12" s="139"/>
      <c r="Q12" s="139"/>
      <c r="R12" s="7"/>
      <c r="S12" s="55">
        <f>VLOOKUP(A12,'درآمد ناشی از فروش'!$A$7:$Q$55,17,0)</f>
        <v>3139798099</v>
      </c>
      <c r="T12" s="7"/>
      <c r="U12" s="57">
        <f t="shared" si="1"/>
        <v>3139798099</v>
      </c>
      <c r="V12" s="7"/>
      <c r="W12" s="12"/>
      <c r="Y12" s="28"/>
      <c r="AD12" s="11"/>
      <c r="AF12" s="11"/>
      <c r="AH12" s="51"/>
    </row>
    <row r="13" spans="1:35" ht="30" customHeight="1">
      <c r="A13" s="28" t="s">
        <v>133</v>
      </c>
      <c r="B13" s="7"/>
      <c r="C13" s="11">
        <v>0</v>
      </c>
      <c r="D13" s="7"/>
      <c r="E13" s="55">
        <f>VLOOKUP(A13,'درآمد ناشی از تغییر قیمت اوراق'!$A$7:$I$47,9,0)</f>
        <v>-10714213796</v>
      </c>
      <c r="F13" s="7"/>
      <c r="G13" s="55">
        <f>'درآمد ناشی از فروش'!I18</f>
        <v>0</v>
      </c>
      <c r="H13" s="7"/>
      <c r="I13" s="55">
        <f>C13+E13+G13</f>
        <v>-10714213796</v>
      </c>
      <c r="J13" s="7"/>
      <c r="K13" s="12"/>
      <c r="L13" s="7"/>
      <c r="M13" s="55">
        <f>VLOOKUP(A13,'درآمد سود سهام'!$A$7:$O$34,15,0)</f>
        <v>21758072040</v>
      </c>
      <c r="N13" s="7"/>
      <c r="O13" s="139">
        <f>VLOOKUP(A13,'درآمد ناشی از تغییر قیمت اوراق'!$A$7:$Q$42,17,0)</f>
        <v>-34802011130</v>
      </c>
      <c r="P13" s="139"/>
      <c r="Q13" s="139"/>
      <c r="R13" s="7"/>
      <c r="S13" s="55">
        <f>'درآمد ناشی از فروش'!Q18</f>
        <v>-6731814624</v>
      </c>
      <c r="T13" s="7"/>
      <c r="U13" s="57">
        <f t="shared" si="1"/>
        <v>-19775753714</v>
      </c>
      <c r="V13" s="7"/>
      <c r="W13" s="12"/>
      <c r="AD13" s="11"/>
      <c r="AF13" s="11"/>
      <c r="AH13" s="51"/>
    </row>
    <row r="14" spans="1:35" ht="30" customHeight="1">
      <c r="A14" s="28" t="s">
        <v>160</v>
      </c>
      <c r="B14" s="7"/>
      <c r="C14" s="11">
        <v>0</v>
      </c>
      <c r="D14" s="7"/>
      <c r="E14" s="55">
        <f>'درآمد ناشی از تغییر قیمت اوراق'!I23</f>
        <v>-1971</v>
      </c>
      <c r="F14" s="7"/>
      <c r="G14" s="55">
        <v>0</v>
      </c>
      <c r="H14" s="7"/>
      <c r="I14" s="55">
        <f>E14+C14+G14</f>
        <v>-1971</v>
      </c>
      <c r="J14" s="7"/>
      <c r="K14" s="12"/>
      <c r="L14" s="7"/>
      <c r="M14" s="55">
        <v>0</v>
      </c>
      <c r="N14" s="7"/>
      <c r="O14" s="139">
        <f>'درآمد ناشی از تغییر قیمت اوراق'!Q23</f>
        <v>87504169</v>
      </c>
      <c r="P14" s="139"/>
      <c r="Q14" s="139"/>
      <c r="R14" s="7"/>
      <c r="S14" s="55">
        <v>0</v>
      </c>
      <c r="T14" s="7"/>
      <c r="U14" s="57">
        <f>M14+O14+S14</f>
        <v>87504169</v>
      </c>
      <c r="V14" s="7"/>
      <c r="W14" s="12"/>
      <c r="AD14" s="11"/>
      <c r="AF14" s="11"/>
      <c r="AH14" s="51"/>
    </row>
    <row r="15" spans="1:35" ht="30" customHeight="1">
      <c r="A15" s="28" t="s">
        <v>129</v>
      </c>
      <c r="B15" s="7"/>
      <c r="C15" s="11">
        <v>0</v>
      </c>
      <c r="D15" s="7"/>
      <c r="E15" s="55">
        <v>0</v>
      </c>
      <c r="F15" s="7"/>
      <c r="G15" s="55">
        <v>0</v>
      </c>
      <c r="H15" s="7"/>
      <c r="I15" s="55">
        <f>C15+E15+G15</f>
        <v>0</v>
      </c>
      <c r="J15" s="7"/>
      <c r="K15" s="12"/>
      <c r="L15" s="7"/>
      <c r="M15" s="55">
        <v>0</v>
      </c>
      <c r="N15" s="7"/>
      <c r="O15" s="139">
        <v>0</v>
      </c>
      <c r="P15" s="139"/>
      <c r="Q15" s="139"/>
      <c r="R15" s="7"/>
      <c r="S15" s="55">
        <f>VLOOKUP(A15,'درآمد ناشی از فروش'!$A$7:$Q$55,17,0)</f>
        <v>28789960</v>
      </c>
      <c r="T15" s="7"/>
      <c r="U15" s="57">
        <f t="shared" si="1"/>
        <v>28789960</v>
      </c>
      <c r="V15" s="7"/>
      <c r="W15" s="12"/>
      <c r="AD15" s="11"/>
      <c r="AF15" s="11"/>
      <c r="AH15" s="51"/>
    </row>
    <row r="16" spans="1:35" ht="30" customHeight="1">
      <c r="A16" s="28" t="s">
        <v>120</v>
      </c>
      <c r="B16" s="7"/>
      <c r="C16" s="11">
        <v>0</v>
      </c>
      <c r="D16" s="7"/>
      <c r="E16" s="55">
        <f>VLOOKUP(A16,'درآمد ناشی از تغییر قیمت اوراق'!$A$7:$I$47,9,0)</f>
        <v>-12551347264</v>
      </c>
      <c r="F16" s="7"/>
      <c r="G16" s="55">
        <v>0</v>
      </c>
      <c r="H16" s="7"/>
      <c r="I16" s="55">
        <f t="shared" si="0"/>
        <v>-12551347264</v>
      </c>
      <c r="J16" s="7"/>
      <c r="K16" s="12"/>
      <c r="L16" s="7"/>
      <c r="M16" s="55">
        <f>VLOOKUP(A16,'درآمد سود سهام'!$A$7:$O$34,15,0)</f>
        <v>7153912000</v>
      </c>
      <c r="N16" s="7"/>
      <c r="O16" s="139">
        <f>VLOOKUP(A16,'درآمد ناشی از تغییر قیمت اوراق'!$A$7:$Q$42,17,0)</f>
        <v>-15348355663</v>
      </c>
      <c r="P16" s="139"/>
      <c r="Q16" s="139"/>
      <c r="R16" s="7"/>
      <c r="S16" s="55">
        <f>VLOOKUP(A16,'درآمد ناشی از فروش'!$A$7:$Q$55,17,0)</f>
        <v>-1328155628</v>
      </c>
      <c r="T16" s="7"/>
      <c r="U16" s="57">
        <f t="shared" si="1"/>
        <v>-9522599291</v>
      </c>
      <c r="V16" s="7"/>
      <c r="W16" s="12"/>
      <c r="Y16" s="28"/>
      <c r="AD16" s="11"/>
      <c r="AF16" s="11"/>
      <c r="AH16" s="51"/>
    </row>
    <row r="17" spans="1:37" ht="30" customHeight="1">
      <c r="A17" s="28" t="s">
        <v>42</v>
      </c>
      <c r="B17" s="7"/>
      <c r="C17" s="11">
        <v>0</v>
      </c>
      <c r="D17" s="7"/>
      <c r="E17" s="55">
        <v>0</v>
      </c>
      <c r="F17" s="7"/>
      <c r="G17" s="55">
        <v>0</v>
      </c>
      <c r="H17" s="7"/>
      <c r="I17" s="55">
        <f t="shared" si="0"/>
        <v>0</v>
      </c>
      <c r="J17" s="7"/>
      <c r="K17" s="12"/>
      <c r="L17" s="7"/>
      <c r="M17" s="55">
        <f>VLOOKUP(A17,'درآمد سود سهام'!$A$7:$O$34,15,0)</f>
        <v>78670950</v>
      </c>
      <c r="N17" s="7"/>
      <c r="O17" s="139">
        <v>0</v>
      </c>
      <c r="P17" s="139"/>
      <c r="Q17" s="139"/>
      <c r="R17" s="7"/>
      <c r="S17" s="55">
        <f>VLOOKUP(A17,'درآمد ناشی از فروش'!$A$7:$Q$55,17,0)</f>
        <v>-1070857761</v>
      </c>
      <c r="T17" s="7"/>
      <c r="U17" s="57">
        <f t="shared" si="1"/>
        <v>-992186811</v>
      </c>
      <c r="V17" s="7"/>
      <c r="W17" s="12"/>
      <c r="Y17" s="28"/>
      <c r="AD17" s="11"/>
      <c r="AF17" s="11"/>
      <c r="AH17" s="51"/>
    </row>
    <row r="18" spans="1:37" ht="30" customHeight="1">
      <c r="A18" s="28" t="s">
        <v>39</v>
      </c>
      <c r="B18" s="7"/>
      <c r="C18" s="11">
        <v>0</v>
      </c>
      <c r="D18" s="7"/>
      <c r="E18" s="55">
        <v>0</v>
      </c>
      <c r="F18" s="7"/>
      <c r="G18" s="55">
        <v>0</v>
      </c>
      <c r="H18" s="7"/>
      <c r="I18" s="55">
        <f t="shared" si="0"/>
        <v>0</v>
      </c>
      <c r="J18" s="7"/>
      <c r="K18" s="12"/>
      <c r="L18" s="7"/>
      <c r="M18" s="55">
        <f>VLOOKUP(A18,'درآمد سود سهام'!$A$7:$O$34,15,0)</f>
        <v>3040000000</v>
      </c>
      <c r="N18" s="7"/>
      <c r="O18" s="139">
        <v>0</v>
      </c>
      <c r="P18" s="139"/>
      <c r="Q18" s="139"/>
      <c r="R18" s="7"/>
      <c r="S18" s="55">
        <f>VLOOKUP(A18,'درآمد ناشی از فروش'!$A$7:$Q$55,17,0)</f>
        <v>1997776489</v>
      </c>
      <c r="T18" s="7"/>
      <c r="U18" s="57">
        <f t="shared" si="1"/>
        <v>5037776489</v>
      </c>
      <c r="V18" s="7"/>
      <c r="W18" s="12"/>
      <c r="Y18" s="28"/>
      <c r="AD18" s="11"/>
      <c r="AF18" s="11"/>
      <c r="AH18" s="51"/>
    </row>
    <row r="19" spans="1:37" ht="30" customHeight="1">
      <c r="A19" s="28" t="s">
        <v>134</v>
      </c>
      <c r="B19" s="7"/>
      <c r="C19" s="11">
        <v>0</v>
      </c>
      <c r="D19" s="7"/>
      <c r="E19" s="55">
        <v>0</v>
      </c>
      <c r="F19" s="7"/>
      <c r="G19" s="55">
        <v>0</v>
      </c>
      <c r="H19" s="7"/>
      <c r="I19" s="55">
        <f t="shared" si="0"/>
        <v>0</v>
      </c>
      <c r="J19" s="7"/>
      <c r="K19" s="12"/>
      <c r="L19" s="7"/>
      <c r="M19" s="55">
        <v>0</v>
      </c>
      <c r="N19" s="7"/>
      <c r="O19" s="139">
        <v>0</v>
      </c>
      <c r="P19" s="139"/>
      <c r="Q19" s="139"/>
      <c r="R19" s="7"/>
      <c r="S19" s="55">
        <f>VLOOKUP(A19,'درآمد ناشی از فروش'!$A$7:$Q$55,17,0)</f>
        <v>2137863332</v>
      </c>
      <c r="T19" s="7"/>
      <c r="U19" s="57">
        <f t="shared" si="1"/>
        <v>2137863332</v>
      </c>
      <c r="V19" s="7"/>
      <c r="W19" s="12"/>
      <c r="Y19" s="28"/>
      <c r="AD19" s="11"/>
      <c r="AF19" s="11"/>
      <c r="AH19" s="51"/>
    </row>
    <row r="20" spans="1:37" ht="30" customHeight="1">
      <c r="A20" s="28" t="s">
        <v>35</v>
      </c>
      <c r="B20" s="7"/>
      <c r="C20" s="11">
        <v>0</v>
      </c>
      <c r="D20" s="7"/>
      <c r="E20" s="55">
        <v>0</v>
      </c>
      <c r="F20" s="7"/>
      <c r="G20" s="55">
        <v>0</v>
      </c>
      <c r="H20" s="7"/>
      <c r="I20" s="55">
        <f t="shared" si="0"/>
        <v>0</v>
      </c>
      <c r="J20" s="7"/>
      <c r="K20" s="12"/>
      <c r="L20" s="7"/>
      <c r="M20" s="55">
        <v>0</v>
      </c>
      <c r="N20" s="7"/>
      <c r="O20" s="139">
        <v>0</v>
      </c>
      <c r="P20" s="139"/>
      <c r="Q20" s="139"/>
      <c r="R20" s="7"/>
      <c r="S20" s="55">
        <f>VLOOKUP(A20,'درآمد ناشی از فروش'!$A$7:$Q$55,17,0)</f>
        <v>493477638</v>
      </c>
      <c r="T20" s="7"/>
      <c r="U20" s="57">
        <f t="shared" si="1"/>
        <v>493477638</v>
      </c>
      <c r="V20" s="7"/>
      <c r="W20" s="12"/>
      <c r="Y20" s="28"/>
      <c r="AD20" s="11"/>
      <c r="AF20" s="11"/>
      <c r="AH20" s="51"/>
    </row>
    <row r="21" spans="1:37" ht="30" customHeight="1">
      <c r="A21" s="28" t="s">
        <v>31</v>
      </c>
      <c r="B21" s="7"/>
      <c r="C21" s="11">
        <v>0</v>
      </c>
      <c r="D21" s="7"/>
      <c r="E21" s="55">
        <f>VLOOKUP(A21,'درآمد ناشی از تغییر قیمت اوراق'!$A$7:$I$47,9,0)</f>
        <v>-11538261960</v>
      </c>
      <c r="F21" s="7"/>
      <c r="G21" s="55">
        <f>VLOOKUP(A21,'درآمد ناشی از فروش'!$A$7:$Q$56,9,0)</f>
        <v>-3025</v>
      </c>
      <c r="H21" s="7"/>
      <c r="I21" s="55">
        <f t="shared" si="0"/>
        <v>-11538264985</v>
      </c>
      <c r="J21" s="7"/>
      <c r="K21" s="12"/>
      <c r="L21" s="7"/>
      <c r="M21" s="55">
        <f>VLOOKUP(A21,'درآمد سود سهام'!$A$7:$O$34,15,0)</f>
        <v>1572260500</v>
      </c>
      <c r="N21" s="7"/>
      <c r="O21" s="139">
        <f>VLOOKUP(A21,'درآمد ناشی از تغییر قیمت اوراق'!$A$7:$Q$42,17,0)</f>
        <v>56017448351</v>
      </c>
      <c r="P21" s="139"/>
      <c r="Q21" s="139"/>
      <c r="R21" s="7"/>
      <c r="S21" s="55">
        <f>VLOOKUP(A21,'درآمد ناشی از فروش'!$A$7:$Q$55,17,0)</f>
        <v>13753921385</v>
      </c>
      <c r="T21" s="7"/>
      <c r="U21" s="57">
        <f t="shared" si="1"/>
        <v>71343630236</v>
      </c>
      <c r="V21" s="7"/>
      <c r="W21" s="12"/>
      <c r="AD21" s="11"/>
      <c r="AF21" s="11"/>
      <c r="AH21" s="51"/>
    </row>
    <row r="22" spans="1:37" ht="30" customHeight="1">
      <c r="A22" s="28" t="s">
        <v>18</v>
      </c>
      <c r="B22" s="7"/>
      <c r="C22" s="11">
        <v>0</v>
      </c>
      <c r="D22" s="7"/>
      <c r="E22" s="55">
        <f>VLOOKUP(A22,'درآمد ناشی از تغییر قیمت اوراق'!$A$7:$I$47,9,0)</f>
        <v>-3996217455</v>
      </c>
      <c r="F22" s="7"/>
      <c r="G22" s="55">
        <v>0</v>
      </c>
      <c r="H22" s="7"/>
      <c r="I22" s="55">
        <f t="shared" si="0"/>
        <v>-3996217455</v>
      </c>
      <c r="J22" s="7"/>
      <c r="K22" s="12"/>
      <c r="L22" s="7"/>
      <c r="M22" s="55">
        <f>VLOOKUP(A22,'درآمد سود سهام'!$A$7:$O$34,15,0)</f>
        <v>3569177560</v>
      </c>
      <c r="N22" s="7"/>
      <c r="O22" s="139">
        <f>VLOOKUP(A22,'درآمد ناشی از تغییر قیمت اوراق'!$A$7:$Q$42,17,0)</f>
        <v>-13195706842</v>
      </c>
      <c r="P22" s="139"/>
      <c r="Q22" s="139"/>
      <c r="R22" s="7"/>
      <c r="S22" s="55">
        <f>VLOOKUP(A22,'درآمد ناشی از فروش'!$A$7:$Q$55,17,0)</f>
        <v>3164475791</v>
      </c>
      <c r="T22" s="7"/>
      <c r="U22" s="57">
        <f t="shared" si="1"/>
        <v>-6462053491</v>
      </c>
      <c r="V22" s="7"/>
      <c r="W22" s="12"/>
      <c r="AD22" s="11"/>
      <c r="AF22" s="11"/>
      <c r="AH22" s="51"/>
    </row>
    <row r="23" spans="1:37" ht="30" customHeight="1">
      <c r="A23" s="28" t="s">
        <v>32</v>
      </c>
      <c r="B23" s="7"/>
      <c r="C23" s="11">
        <v>0</v>
      </c>
      <c r="D23" s="7"/>
      <c r="E23" s="55">
        <f>VLOOKUP(A23,'درآمد ناشی از تغییر قیمت اوراق'!$A$7:$I$47,9,0)</f>
        <v>-26266132169</v>
      </c>
      <c r="F23" s="7"/>
      <c r="G23" s="55">
        <f>VLOOKUP(A23,'درآمد ناشی از فروش'!$A$7:$Q$56,9,0)</f>
        <v>0</v>
      </c>
      <c r="H23" s="7"/>
      <c r="I23" s="55">
        <f t="shared" si="0"/>
        <v>-26266132169</v>
      </c>
      <c r="J23" s="7"/>
      <c r="K23" s="12"/>
      <c r="L23" s="7"/>
      <c r="M23" s="55">
        <v>0</v>
      </c>
      <c r="N23" s="7"/>
      <c r="O23" s="139">
        <f>VLOOKUP(A23,'درآمد ناشی از تغییر قیمت اوراق'!$A$7:$Q$42,17,0)</f>
        <v>-2969844665</v>
      </c>
      <c r="P23" s="139"/>
      <c r="Q23" s="139"/>
      <c r="R23" s="7"/>
      <c r="S23" s="55">
        <f>VLOOKUP(A23,'درآمد ناشی از فروش'!$A$7:$Q$55,17,0)</f>
        <v>542575095</v>
      </c>
      <c r="T23" s="7"/>
      <c r="U23" s="57">
        <f t="shared" si="1"/>
        <v>-2427269570</v>
      </c>
      <c r="V23" s="7"/>
      <c r="W23" s="12"/>
      <c r="AD23" s="11"/>
      <c r="AF23" s="11"/>
      <c r="AH23" s="51"/>
    </row>
    <row r="24" spans="1:37" ht="30" customHeight="1">
      <c r="A24" s="28" t="s">
        <v>20</v>
      </c>
      <c r="B24" s="7"/>
      <c r="C24" s="11">
        <f>'درآمد سود سهام'!M11</f>
        <v>0</v>
      </c>
      <c r="D24" s="7"/>
      <c r="E24" s="55">
        <f>VLOOKUP(A24,'درآمد ناشی از تغییر قیمت اوراق'!$A$7:$I$47,9,0)</f>
        <v>-1669721094</v>
      </c>
      <c r="F24" s="7"/>
      <c r="G24" s="55">
        <v>0</v>
      </c>
      <c r="H24" s="7"/>
      <c r="I24" s="55">
        <f t="shared" si="0"/>
        <v>-1669721094</v>
      </c>
      <c r="J24" s="7"/>
      <c r="K24" s="12"/>
      <c r="L24" s="7"/>
      <c r="M24" s="55">
        <f>'درآمد سود سهام'!S11</f>
        <v>3889627043</v>
      </c>
      <c r="N24" s="7"/>
      <c r="O24" s="139">
        <f>VLOOKUP(A24,'درآمد ناشی از تغییر قیمت اوراق'!$A$7:$Q$42,17,0)</f>
        <v>-11962067511</v>
      </c>
      <c r="P24" s="139"/>
      <c r="Q24" s="139"/>
      <c r="R24" s="7"/>
      <c r="S24" s="55">
        <f>VLOOKUP(A24,'درآمد ناشی از فروش'!$A$7:$Q$55,17,0)</f>
        <v>-6866484793</v>
      </c>
      <c r="T24" s="7"/>
      <c r="U24" s="57">
        <f t="shared" si="1"/>
        <v>-14938925261</v>
      </c>
      <c r="V24" s="7"/>
      <c r="W24" s="12"/>
      <c r="AD24" s="11"/>
      <c r="AF24" s="11"/>
      <c r="AH24" s="51"/>
    </row>
    <row r="25" spans="1:37" ht="30" customHeight="1">
      <c r="A25" s="28" t="s">
        <v>38</v>
      </c>
      <c r="B25" s="7"/>
      <c r="C25" s="11">
        <f>'درآمد سود سهام'!M28</f>
        <v>351804275</v>
      </c>
      <c r="D25" s="7"/>
      <c r="E25" s="55">
        <f>VLOOKUP(A25,'درآمد ناشی از تغییر قیمت اوراق'!$A$7:$I$47,9,0)</f>
        <v>-937049678</v>
      </c>
      <c r="F25" s="93"/>
      <c r="G25" s="55">
        <f>VLOOKUP(A25,'درآمد ناشی از فروش'!$A$7:$Q$56,9,0)</f>
        <v>0</v>
      </c>
      <c r="H25" s="7"/>
      <c r="I25" s="55">
        <f t="shared" si="0"/>
        <v>-585245403</v>
      </c>
      <c r="J25" s="7"/>
      <c r="K25" s="12"/>
      <c r="L25" s="7"/>
      <c r="M25" s="55">
        <f>'درآمد سود سهام'!S28</f>
        <v>371504275</v>
      </c>
      <c r="N25" s="7"/>
      <c r="O25" s="139">
        <f>VLOOKUP(A25,'درآمد ناشی از تغییر قیمت اوراق'!$A$7:$Q$42,17,0)</f>
        <v>-2099397699</v>
      </c>
      <c r="P25" s="139"/>
      <c r="Q25" s="139"/>
      <c r="R25" s="7"/>
      <c r="S25" s="55">
        <f>VLOOKUP(A25,'درآمد ناشی از فروش'!$A$7:$Q$55,17,0)</f>
        <v>1439735466</v>
      </c>
      <c r="T25" s="7"/>
      <c r="U25" s="57">
        <f t="shared" si="1"/>
        <v>-288157958</v>
      </c>
      <c r="V25" s="7"/>
      <c r="W25" s="12"/>
      <c r="AD25" s="11"/>
      <c r="AF25" s="11"/>
      <c r="AH25" s="51"/>
    </row>
    <row r="26" spans="1:37" ht="30" customHeight="1">
      <c r="A26" s="28" t="s">
        <v>25</v>
      </c>
      <c r="B26" s="7"/>
      <c r="C26" s="11">
        <v>0</v>
      </c>
      <c r="D26" s="7"/>
      <c r="E26" s="55">
        <f>VLOOKUP(A26,'درآمد ناشی از تغییر قیمت اوراق'!$A$7:$I$47,9,0)</f>
        <v>-1101978365</v>
      </c>
      <c r="F26" s="7"/>
      <c r="G26" s="55">
        <f>VLOOKUP(A26,'درآمد ناشی از فروش'!$A$7:$Q$56,9,0)</f>
        <v>0</v>
      </c>
      <c r="H26" s="7"/>
      <c r="I26" s="55">
        <f t="shared" si="0"/>
        <v>-1101978365</v>
      </c>
      <c r="J26" s="7"/>
      <c r="K26" s="12"/>
      <c r="L26" s="7"/>
      <c r="M26" s="55">
        <v>0</v>
      </c>
      <c r="N26" s="7"/>
      <c r="O26" s="139">
        <f>VLOOKUP(A26,'درآمد ناشی از تغییر قیمت اوراق'!$A$7:$Q$42,17,0)</f>
        <v>-1331499717</v>
      </c>
      <c r="P26" s="139"/>
      <c r="Q26" s="139"/>
      <c r="R26" s="7"/>
      <c r="S26" s="55">
        <f>VLOOKUP(A26,'درآمد ناشی از فروش'!$A$7:$Q$55,17,0)</f>
        <v>7929606203</v>
      </c>
      <c r="T26" s="7"/>
      <c r="U26" s="57">
        <f t="shared" si="1"/>
        <v>6598106486</v>
      </c>
      <c r="V26" s="7"/>
      <c r="W26" s="12"/>
      <c r="AD26" s="11"/>
      <c r="AF26" s="11"/>
      <c r="AH26" s="51"/>
      <c r="AJ26" s="139"/>
      <c r="AK26" s="139"/>
    </row>
    <row r="27" spans="1:37" ht="30" customHeight="1">
      <c r="A27" s="28" t="s">
        <v>130</v>
      </c>
      <c r="B27" s="7"/>
      <c r="C27" s="11">
        <v>0</v>
      </c>
      <c r="D27" s="7"/>
      <c r="E27" s="55">
        <v>0</v>
      </c>
      <c r="F27" s="7"/>
      <c r="G27" s="55">
        <v>0</v>
      </c>
      <c r="H27" s="7"/>
      <c r="I27" s="55">
        <f t="shared" si="0"/>
        <v>0</v>
      </c>
      <c r="J27" s="7"/>
      <c r="K27" s="12"/>
      <c r="L27" s="7"/>
      <c r="M27" s="55">
        <v>0</v>
      </c>
      <c r="N27" s="7"/>
      <c r="O27" s="139">
        <v>0</v>
      </c>
      <c r="P27" s="139"/>
      <c r="Q27" s="139"/>
      <c r="R27" s="7"/>
      <c r="S27" s="55">
        <f>VLOOKUP(A27,'درآمد ناشی از فروش'!$A$7:$Q$55,17,0)</f>
        <v>-18364754667</v>
      </c>
      <c r="T27" s="7"/>
      <c r="U27" s="57">
        <f t="shared" si="1"/>
        <v>-18364754667</v>
      </c>
      <c r="V27" s="7"/>
      <c r="W27" s="12"/>
      <c r="AD27" s="11"/>
      <c r="AF27" s="11"/>
      <c r="AH27" s="51"/>
    </row>
    <row r="28" spans="1:37" ht="30" customHeight="1">
      <c r="A28" s="28" t="s">
        <v>34</v>
      </c>
      <c r="B28" s="7"/>
      <c r="C28" s="11">
        <v>0</v>
      </c>
      <c r="D28" s="7"/>
      <c r="E28" s="55">
        <f>VLOOKUP(A28,'درآمد ناشی از تغییر قیمت اوراق'!$A$7:$I$47,9,0)</f>
        <v>-1128359831</v>
      </c>
      <c r="F28" s="7"/>
      <c r="G28" s="55">
        <v>0</v>
      </c>
      <c r="H28" s="7"/>
      <c r="I28" s="55">
        <f t="shared" si="0"/>
        <v>-1128359831</v>
      </c>
      <c r="J28" s="7"/>
      <c r="K28" s="12"/>
      <c r="L28" s="7"/>
      <c r="M28" s="55">
        <f>VLOOKUP(A28,'درآمد سود سهام'!$A$7:$O$34,15,0)</f>
        <v>348000000</v>
      </c>
      <c r="N28" s="7"/>
      <c r="O28" s="139">
        <f>VLOOKUP(A28,'درآمد ناشی از تغییر قیمت اوراق'!$A$7:$Q$42,17,0)</f>
        <v>948007229</v>
      </c>
      <c r="P28" s="139"/>
      <c r="Q28" s="139"/>
      <c r="R28" s="7"/>
      <c r="S28" s="55">
        <f>VLOOKUP(A28,'درآمد ناشی از فروش'!$A$7:$Q$55,17,0)</f>
        <v>-1522730661</v>
      </c>
      <c r="T28" s="7"/>
      <c r="U28" s="57">
        <f t="shared" si="1"/>
        <v>-226723432</v>
      </c>
      <c r="V28" s="7"/>
      <c r="W28" s="12"/>
      <c r="Y28" s="28"/>
      <c r="AD28" s="11"/>
      <c r="AF28" s="11"/>
      <c r="AH28" s="51"/>
    </row>
    <row r="29" spans="1:37" ht="30" customHeight="1">
      <c r="A29" s="28" t="s">
        <v>135</v>
      </c>
      <c r="B29" s="7"/>
      <c r="C29" s="11">
        <v>0</v>
      </c>
      <c r="D29" s="7"/>
      <c r="E29" s="55">
        <f>VLOOKUP(A29,'درآمد ناشی از تغییر قیمت اوراق'!$A$7:$I$47,9,0)</f>
        <v>-17349628604</v>
      </c>
      <c r="F29" s="7"/>
      <c r="G29" s="55">
        <f>'درآمد ناشی از فروش'!I24</f>
        <v>0</v>
      </c>
      <c r="H29" s="7"/>
      <c r="I29" s="55">
        <f t="shared" si="0"/>
        <v>-17349628604</v>
      </c>
      <c r="J29" s="7"/>
      <c r="K29" s="12"/>
      <c r="L29" s="7"/>
      <c r="M29" s="55">
        <v>0</v>
      </c>
      <c r="N29" s="7"/>
      <c r="O29" s="139">
        <f>VLOOKUP(A29,'درآمد ناشی از تغییر قیمت اوراق'!$A$7:$Q$42,17,0)</f>
        <v>91823432468</v>
      </c>
      <c r="P29" s="139"/>
      <c r="Q29" s="139"/>
      <c r="R29" s="7"/>
      <c r="S29" s="55">
        <f>VLOOKUP(A29,'درآمد ناشی از فروش'!$A$7:$Q$55,17,0)</f>
        <v>-11034940841</v>
      </c>
      <c r="T29" s="7"/>
      <c r="U29" s="57">
        <f t="shared" si="1"/>
        <v>80788491627</v>
      </c>
      <c r="V29" s="7"/>
      <c r="W29" s="12"/>
      <c r="Y29" s="28"/>
      <c r="AD29" s="11"/>
      <c r="AF29" s="11"/>
      <c r="AH29" s="51"/>
    </row>
    <row r="30" spans="1:37" ht="30" customHeight="1">
      <c r="A30" s="28" t="s">
        <v>149</v>
      </c>
      <c r="B30" s="7"/>
      <c r="C30" s="11">
        <f>'درآمد سود سهام'!M12</f>
        <v>0</v>
      </c>
      <c r="D30" s="7"/>
      <c r="E30" s="55">
        <f>VLOOKUP(A30,'درآمد ناشی از تغییر قیمت اوراق'!$A$7:$I$47,9,0)</f>
        <v>-2338965530</v>
      </c>
      <c r="F30" s="7"/>
      <c r="G30" s="55">
        <v>0</v>
      </c>
      <c r="H30" s="7"/>
      <c r="I30" s="55">
        <f t="shared" si="0"/>
        <v>-2338965530</v>
      </c>
      <c r="J30" s="7"/>
      <c r="K30" s="12"/>
      <c r="L30" s="7"/>
      <c r="M30" s="55">
        <f>'درآمد سود سهام'!S12</f>
        <v>6126518610</v>
      </c>
      <c r="N30" s="7"/>
      <c r="O30" s="139">
        <f>VLOOKUP(A30,'درآمد ناشی از تغییر قیمت اوراق'!$A$7:$Q$42,17,0)</f>
        <v>3736897852</v>
      </c>
      <c r="P30" s="139"/>
      <c r="Q30" s="139"/>
      <c r="R30" s="7"/>
      <c r="S30" s="55">
        <f>VLOOKUP(A30,'درآمد ناشی از فروش'!$A$7:$Q$55,17,0)</f>
        <v>299439929</v>
      </c>
      <c r="T30" s="7"/>
      <c r="U30" s="57">
        <f t="shared" si="1"/>
        <v>10162856391</v>
      </c>
      <c r="V30" s="7"/>
      <c r="W30" s="12"/>
      <c r="AD30" s="11"/>
      <c r="AF30" s="11"/>
      <c r="AH30" s="51"/>
    </row>
    <row r="31" spans="1:37" ht="30" customHeight="1">
      <c r="A31" s="28" t="s">
        <v>136</v>
      </c>
      <c r="B31" s="7"/>
      <c r="C31" s="11">
        <v>0</v>
      </c>
      <c r="D31" s="7"/>
      <c r="E31" s="55">
        <v>0</v>
      </c>
      <c r="F31" s="7"/>
      <c r="G31" s="55">
        <v>0</v>
      </c>
      <c r="H31" s="7"/>
      <c r="I31" s="55">
        <f t="shared" si="0"/>
        <v>0</v>
      </c>
      <c r="J31" s="7"/>
      <c r="K31" s="12"/>
      <c r="L31" s="7"/>
      <c r="M31" s="55">
        <v>0</v>
      </c>
      <c r="N31" s="7"/>
      <c r="O31" s="139">
        <v>0</v>
      </c>
      <c r="P31" s="139"/>
      <c r="Q31" s="139"/>
      <c r="R31" s="7"/>
      <c r="S31" s="55">
        <f>VLOOKUP(A31,'درآمد ناشی از فروش'!$A$7:$Q$55,17,0)</f>
        <v>-1150667688</v>
      </c>
      <c r="T31" s="7"/>
      <c r="U31" s="57">
        <f t="shared" si="1"/>
        <v>-1150667688</v>
      </c>
      <c r="V31" s="7"/>
      <c r="W31" s="12"/>
      <c r="Y31" s="28"/>
      <c r="AD31" s="11"/>
      <c r="AF31" s="11"/>
      <c r="AH31" s="51"/>
    </row>
    <row r="32" spans="1:37" ht="30" customHeight="1">
      <c r="A32" s="28" t="s">
        <v>76</v>
      </c>
      <c r="B32" s="7"/>
      <c r="C32" s="11">
        <v>0</v>
      </c>
      <c r="D32" s="7"/>
      <c r="E32" s="55">
        <v>0</v>
      </c>
      <c r="F32" s="7"/>
      <c r="G32" s="55">
        <v>0</v>
      </c>
      <c r="H32" s="7"/>
      <c r="I32" s="55">
        <f t="shared" si="0"/>
        <v>0</v>
      </c>
      <c r="J32" s="7"/>
      <c r="K32" s="12"/>
      <c r="L32" s="7"/>
      <c r="M32" s="55">
        <v>0</v>
      </c>
      <c r="N32" s="7"/>
      <c r="O32" s="139">
        <v>0</v>
      </c>
      <c r="P32" s="139"/>
      <c r="Q32" s="139"/>
      <c r="R32" s="7"/>
      <c r="S32" s="55">
        <f>VLOOKUP(A32,'درآمد ناشی از فروش'!$A$7:$Q$55,17,0)</f>
        <v>-182155</v>
      </c>
      <c r="T32" s="7"/>
      <c r="U32" s="57">
        <f t="shared" si="1"/>
        <v>-182155</v>
      </c>
      <c r="V32" s="7"/>
      <c r="W32" s="12"/>
      <c r="Y32" s="28"/>
      <c r="AD32" s="11"/>
      <c r="AF32" s="11"/>
      <c r="AH32" s="51"/>
    </row>
    <row r="33" spans="1:35" ht="30" customHeight="1">
      <c r="A33" s="28" t="s">
        <v>137</v>
      </c>
      <c r="B33" s="7"/>
      <c r="C33" s="11">
        <v>0</v>
      </c>
      <c r="D33" s="7"/>
      <c r="E33" s="55">
        <f>VLOOKUP(A33,'درآمد ناشی از تغییر قیمت اوراق'!$A$7:$I$47,9,0)</f>
        <v>-49306169</v>
      </c>
      <c r="F33" s="7"/>
      <c r="G33" s="55">
        <v>0</v>
      </c>
      <c r="H33" s="7"/>
      <c r="I33" s="55">
        <f t="shared" si="0"/>
        <v>-49306169</v>
      </c>
      <c r="J33" s="7"/>
      <c r="K33" s="12"/>
      <c r="L33" s="7"/>
      <c r="M33" s="55">
        <f>VLOOKUP(A33,'درآمد سود سهام'!$A$7:$O$34,15,0)</f>
        <v>126237600</v>
      </c>
      <c r="N33" s="7"/>
      <c r="O33" s="139">
        <f>VLOOKUP(A33,'درآمد ناشی از تغییر قیمت اوراق'!$A$7:$Q$42,17,0)</f>
        <v>-182670697</v>
      </c>
      <c r="P33" s="139"/>
      <c r="Q33" s="139"/>
      <c r="R33" s="7"/>
      <c r="S33" s="55">
        <f>VLOOKUP(A33,'درآمد ناشی از فروش'!$A$7:$Q$55,17,0)</f>
        <v>-66048511</v>
      </c>
      <c r="T33" s="7"/>
      <c r="U33" s="57">
        <f t="shared" si="1"/>
        <v>-122481608</v>
      </c>
      <c r="V33" s="7"/>
      <c r="W33" s="12"/>
      <c r="AD33" s="11"/>
      <c r="AF33" s="11"/>
      <c r="AH33" s="51"/>
    </row>
    <row r="34" spans="1:35" ht="30" customHeight="1">
      <c r="A34" s="28" t="s">
        <v>29</v>
      </c>
      <c r="B34" s="7"/>
      <c r="C34" s="11">
        <v>0</v>
      </c>
      <c r="D34" s="7"/>
      <c r="E34" s="55">
        <f>VLOOKUP(A34,'درآمد ناشی از تغییر قیمت اوراق'!$A$7:$I$47,9,0)</f>
        <v>-22913381905</v>
      </c>
      <c r="F34" s="7"/>
      <c r="G34" s="55">
        <f>VLOOKUP(A34,'درآمد ناشی از فروش'!$A$7:$Q$56,9,0)</f>
        <v>0</v>
      </c>
      <c r="H34" s="7"/>
      <c r="I34" s="55">
        <f t="shared" si="0"/>
        <v>-22913381905</v>
      </c>
      <c r="J34" s="7"/>
      <c r="K34" s="12"/>
      <c r="L34" s="7"/>
      <c r="M34" s="55">
        <f>VLOOKUP(A34,'درآمد سود سهام'!$A$7:$O$34,15,0)</f>
        <v>23925000000</v>
      </c>
      <c r="N34" s="7"/>
      <c r="O34" s="139">
        <f>VLOOKUP(A34,'درآمد ناشی از تغییر قیمت اوراق'!$A$7:$Q$42,17,0)</f>
        <v>206238457712</v>
      </c>
      <c r="P34" s="139"/>
      <c r="Q34" s="139"/>
      <c r="R34" s="7"/>
      <c r="S34" s="55">
        <f>VLOOKUP(A34,'درآمد ناشی از فروش'!$A$7:$Q$55,17,0)</f>
        <v>67387886532</v>
      </c>
      <c r="T34" s="7"/>
      <c r="U34" s="57">
        <f t="shared" si="1"/>
        <v>297551344244</v>
      </c>
      <c r="V34" s="7"/>
      <c r="W34" s="12"/>
      <c r="Y34" s="20"/>
      <c r="Z34" s="20"/>
      <c r="AA34" s="20"/>
      <c r="AB34" s="94"/>
      <c r="AC34" s="20"/>
      <c r="AD34" s="59"/>
      <c r="AE34" s="20"/>
      <c r="AF34" s="59"/>
      <c r="AG34" s="20"/>
      <c r="AH34" s="87"/>
      <c r="AI34" s="87"/>
    </row>
    <row r="35" spans="1:35" ht="30" customHeight="1">
      <c r="A35" s="28" t="s">
        <v>26</v>
      </c>
      <c r="B35" s="7"/>
      <c r="C35" s="11">
        <v>0</v>
      </c>
      <c r="D35" s="7"/>
      <c r="E35" s="55">
        <v>0</v>
      </c>
      <c r="F35" s="7"/>
      <c r="G35" s="55">
        <v>0</v>
      </c>
      <c r="H35" s="7"/>
      <c r="I35" s="55">
        <f t="shared" si="0"/>
        <v>0</v>
      </c>
      <c r="J35" s="7"/>
      <c r="K35" s="12"/>
      <c r="L35" s="7"/>
      <c r="M35" s="55">
        <v>0</v>
      </c>
      <c r="N35" s="7"/>
      <c r="O35" s="139">
        <v>0</v>
      </c>
      <c r="P35" s="139"/>
      <c r="Q35" s="139"/>
      <c r="R35" s="7"/>
      <c r="S35" s="55">
        <f>VLOOKUP(A35,'درآمد ناشی از فروش'!$A$7:$Q$55,17,0)</f>
        <v>605767129</v>
      </c>
      <c r="T35" s="7"/>
      <c r="U35" s="57">
        <f t="shared" si="1"/>
        <v>605767129</v>
      </c>
      <c r="V35" s="7"/>
      <c r="W35" s="12"/>
    </row>
    <row r="36" spans="1:35" ht="30" customHeight="1">
      <c r="A36" s="28" t="s">
        <v>124</v>
      </c>
      <c r="B36" s="7"/>
      <c r="C36" s="11">
        <v>0</v>
      </c>
      <c r="D36" s="7"/>
      <c r="E36" s="55">
        <f>VLOOKUP(A36,'درآمد ناشی از تغییر قیمت اوراق'!$A$7:$I$47,9,0)</f>
        <v>-3071004831</v>
      </c>
      <c r="F36" s="7"/>
      <c r="G36" s="55">
        <f>VLOOKUP(A36,'درآمد ناشی از فروش'!$A$7:$Q$56,9,0)</f>
        <v>0</v>
      </c>
      <c r="H36" s="7"/>
      <c r="I36" s="55">
        <f t="shared" si="0"/>
        <v>-3071004831</v>
      </c>
      <c r="J36" s="7"/>
      <c r="K36" s="12"/>
      <c r="L36" s="7"/>
      <c r="M36" s="55">
        <v>0</v>
      </c>
      <c r="N36" s="7"/>
      <c r="O36" s="139">
        <f>VLOOKUP(A36,'درآمد ناشی از تغییر قیمت اوراق'!$A$7:$Q$42,17,0)</f>
        <v>20824479932</v>
      </c>
      <c r="P36" s="139"/>
      <c r="Q36" s="139"/>
      <c r="R36" s="7"/>
      <c r="S36" s="55">
        <f>VLOOKUP(A36,'درآمد ناشی از فروش'!$A$7:$Q$55,17,0)</f>
        <v>4081582679</v>
      </c>
      <c r="T36" s="7"/>
      <c r="U36" s="57">
        <f t="shared" si="1"/>
        <v>24906062611</v>
      </c>
      <c r="V36" s="7"/>
      <c r="W36" s="12"/>
    </row>
    <row r="37" spans="1:35" ht="30" customHeight="1">
      <c r="A37" s="28" t="s">
        <v>131</v>
      </c>
      <c r="B37" s="7"/>
      <c r="C37" s="11">
        <v>0</v>
      </c>
      <c r="D37" s="7"/>
      <c r="E37" s="55">
        <f>VLOOKUP(A37,'درآمد ناشی از تغییر قیمت اوراق'!$A$7:$I$47,9,0)</f>
        <v>-3416955630</v>
      </c>
      <c r="F37" s="7"/>
      <c r="G37" s="55">
        <f>'درآمد ناشی از فروش'!I40</f>
        <v>0</v>
      </c>
      <c r="H37" s="7"/>
      <c r="I37" s="55">
        <f t="shared" si="0"/>
        <v>-3416955630</v>
      </c>
      <c r="J37" s="7"/>
      <c r="K37" s="12"/>
      <c r="L37" s="7"/>
      <c r="M37" s="55">
        <f>'درآمد سود سهام'!S10</f>
        <v>966001331</v>
      </c>
      <c r="N37" s="7"/>
      <c r="O37" s="139">
        <f>VLOOKUP(A37,'درآمد ناشی از تغییر قیمت اوراق'!$A$7:$Q$42,17,0)</f>
        <v>-4258564827</v>
      </c>
      <c r="P37" s="139"/>
      <c r="Q37" s="139"/>
      <c r="R37" s="7"/>
      <c r="S37" s="55">
        <f>VLOOKUP(A37,'درآمد ناشی از فروش'!$A$7:$Q$55,17,0)</f>
        <v>-646673017</v>
      </c>
      <c r="T37" s="7"/>
      <c r="U37" s="57">
        <f t="shared" si="1"/>
        <v>-3939236513</v>
      </c>
      <c r="V37" s="7"/>
      <c r="W37" s="12"/>
    </row>
    <row r="38" spans="1:35" ht="30" customHeight="1">
      <c r="A38" s="28" t="s">
        <v>77</v>
      </c>
      <c r="B38" s="7"/>
      <c r="C38" s="11">
        <v>0</v>
      </c>
      <c r="D38" s="7"/>
      <c r="E38" s="55">
        <v>0</v>
      </c>
      <c r="F38" s="7"/>
      <c r="G38" s="55">
        <v>0</v>
      </c>
      <c r="H38" s="7"/>
      <c r="I38" s="55">
        <f t="shared" si="0"/>
        <v>0</v>
      </c>
      <c r="J38" s="7"/>
      <c r="K38" s="12"/>
      <c r="L38" s="7"/>
      <c r="M38" s="55">
        <v>0</v>
      </c>
      <c r="N38" s="7"/>
      <c r="O38" s="139">
        <v>0</v>
      </c>
      <c r="P38" s="139"/>
      <c r="Q38" s="139"/>
      <c r="R38" s="7"/>
      <c r="S38" s="55">
        <f>VLOOKUP(A38,'درآمد ناشی از فروش'!$A$7:$Q$55,17,0)</f>
        <v>451185132</v>
      </c>
      <c r="T38" s="7"/>
      <c r="U38" s="57">
        <f t="shared" si="1"/>
        <v>451185132</v>
      </c>
      <c r="V38" s="7"/>
      <c r="W38" s="12"/>
    </row>
    <row r="39" spans="1:35" ht="30" customHeight="1">
      <c r="A39" s="28" t="s">
        <v>148</v>
      </c>
      <c r="B39" s="7"/>
      <c r="C39" s="11">
        <f>'درآمد سود سهام'!M30</f>
        <v>4719715808</v>
      </c>
      <c r="D39" s="7"/>
      <c r="E39" s="55">
        <f>VLOOKUP(A39,'درآمد ناشی از تغییر قیمت اوراق'!$A$7:$I$47,9,0)</f>
        <v>-8719262541</v>
      </c>
      <c r="F39" s="7"/>
      <c r="G39" s="55">
        <v>0</v>
      </c>
      <c r="H39" s="7"/>
      <c r="I39" s="55">
        <f t="shared" si="0"/>
        <v>-3999546733</v>
      </c>
      <c r="J39" s="7"/>
      <c r="K39" s="12"/>
      <c r="L39" s="7"/>
      <c r="M39" s="55">
        <f>'درآمد سود سهام'!S30</f>
        <v>4719715808</v>
      </c>
      <c r="N39" s="7"/>
      <c r="O39" s="139">
        <f>VLOOKUP(A39,'درآمد ناشی از تغییر قیمت اوراق'!$A$7:$Q$42,17,0)</f>
        <v>-13091757896</v>
      </c>
      <c r="P39" s="139"/>
      <c r="Q39" s="139"/>
      <c r="R39" s="7"/>
      <c r="S39" s="55">
        <f>VLOOKUP(A39,'درآمد ناشی از فروش'!$A$7:$Q$55,17,0)</f>
        <v>-9997069514</v>
      </c>
      <c r="T39" s="7"/>
      <c r="U39" s="57">
        <f t="shared" si="1"/>
        <v>-18369111602</v>
      </c>
      <c r="V39" s="7"/>
      <c r="W39" s="12"/>
    </row>
    <row r="40" spans="1:35" ht="30" customHeight="1">
      <c r="A40" s="28" t="s">
        <v>41</v>
      </c>
      <c r="B40" s="7"/>
      <c r="C40" s="11">
        <v>0</v>
      </c>
      <c r="D40" s="7"/>
      <c r="E40" s="55">
        <v>0</v>
      </c>
      <c r="F40" s="7"/>
      <c r="G40" s="55">
        <v>0</v>
      </c>
      <c r="H40" s="7"/>
      <c r="I40" s="55">
        <f t="shared" si="0"/>
        <v>0</v>
      </c>
      <c r="J40" s="7"/>
      <c r="K40" s="12"/>
      <c r="L40" s="7"/>
      <c r="M40" s="55">
        <f>VLOOKUP(A40,'درآمد سود سهام'!$A$7:$O$34,15,0)</f>
        <v>364500000</v>
      </c>
      <c r="N40" s="7"/>
      <c r="O40" s="139">
        <v>0</v>
      </c>
      <c r="P40" s="139"/>
      <c r="Q40" s="139"/>
      <c r="R40" s="7"/>
      <c r="S40" s="55">
        <f>VLOOKUP(A40,'درآمد ناشی از فروش'!$A$7:$Q$55,17,0)</f>
        <v>-4726200801</v>
      </c>
      <c r="T40" s="7"/>
      <c r="U40" s="57">
        <f t="shared" si="1"/>
        <v>-4361700801</v>
      </c>
      <c r="V40" s="7"/>
      <c r="W40" s="12"/>
    </row>
    <row r="41" spans="1:35" ht="30" customHeight="1">
      <c r="A41" s="28" t="s">
        <v>138</v>
      </c>
      <c r="B41" s="7"/>
      <c r="C41" s="11">
        <v>0</v>
      </c>
      <c r="D41" s="7"/>
      <c r="E41" s="55">
        <f>VLOOKUP(A41,'درآمد ناشی از تغییر قیمت اوراق'!$A$7:$I$47,9,0)</f>
        <v>-1474138018</v>
      </c>
      <c r="F41" s="7"/>
      <c r="G41" s="55">
        <f>VLOOKUP(A41,'درآمد ناشی از فروش'!$A$7:$Q$56,9,0)</f>
        <v>0</v>
      </c>
      <c r="H41" s="7"/>
      <c r="I41" s="55">
        <f t="shared" si="0"/>
        <v>-1474138018</v>
      </c>
      <c r="J41" s="7"/>
      <c r="K41" s="12"/>
      <c r="L41" s="7"/>
      <c r="M41" s="55">
        <f>VLOOKUP(A41,'درآمد سود سهام'!$A$7:$O$34,15,0)</f>
        <v>271060244</v>
      </c>
      <c r="N41" s="7"/>
      <c r="O41" s="139">
        <f>VLOOKUP(A41,'درآمد ناشی از تغییر قیمت اوراق'!$A$7:$Q$42,17,0)</f>
        <v>-7999859725</v>
      </c>
      <c r="P41" s="139"/>
      <c r="Q41" s="139"/>
      <c r="R41" s="7"/>
      <c r="S41" s="55">
        <f>VLOOKUP(A41,'درآمد ناشی از فروش'!$A$7:$Q$55,17,0)</f>
        <v>-1517726276</v>
      </c>
      <c r="T41" s="7"/>
      <c r="U41" s="57">
        <f t="shared" si="1"/>
        <v>-9246525757</v>
      </c>
      <c r="V41" s="7"/>
      <c r="W41" s="12"/>
    </row>
    <row r="42" spans="1:35" ht="30" customHeight="1">
      <c r="A42" s="28" t="s">
        <v>36</v>
      </c>
      <c r="B42" s="7"/>
      <c r="C42" s="11">
        <v>0</v>
      </c>
      <c r="D42" s="7"/>
      <c r="E42" s="55">
        <v>0</v>
      </c>
      <c r="F42" s="7"/>
      <c r="G42" s="55">
        <v>0</v>
      </c>
      <c r="H42" s="7"/>
      <c r="I42" s="55">
        <f t="shared" si="0"/>
        <v>0</v>
      </c>
      <c r="J42" s="7"/>
      <c r="K42" s="12"/>
      <c r="L42" s="7"/>
      <c r="M42" s="55">
        <f>VLOOKUP(A42,'درآمد سود سهام'!$A$7:$O$34,15,0)</f>
        <v>1865339000</v>
      </c>
      <c r="N42" s="7"/>
      <c r="O42" s="139">
        <v>0</v>
      </c>
      <c r="P42" s="139"/>
      <c r="Q42" s="139"/>
      <c r="R42" s="7"/>
      <c r="S42" s="55">
        <f>VLOOKUP(A42,'درآمد ناشی از فروش'!$A$7:$Q$55,17,0)</f>
        <v>-7893343402</v>
      </c>
      <c r="T42" s="7"/>
      <c r="U42" s="57">
        <f t="shared" si="1"/>
        <v>-6028004402</v>
      </c>
      <c r="V42" s="7"/>
      <c r="W42" s="12"/>
    </row>
    <row r="43" spans="1:35" ht="30" customHeight="1">
      <c r="A43" s="28" t="s">
        <v>24</v>
      </c>
      <c r="B43" s="7"/>
      <c r="C43" s="11">
        <v>0</v>
      </c>
      <c r="D43" s="7"/>
      <c r="E43" s="55">
        <f>VLOOKUP(A43,'درآمد ناشی از تغییر قیمت اوراق'!$A$7:$I$47,9,0)</f>
        <v>-3068878923</v>
      </c>
      <c r="F43" s="7"/>
      <c r="G43" s="55">
        <f>VLOOKUP(A43,'درآمد ناشی از فروش'!$A$7:$Q$56,9,0)</f>
        <v>0</v>
      </c>
      <c r="H43" s="7"/>
      <c r="I43" s="55">
        <f t="shared" si="0"/>
        <v>-3068878923</v>
      </c>
      <c r="J43" s="7"/>
      <c r="K43" s="12"/>
      <c r="L43" s="7"/>
      <c r="M43" s="55">
        <v>0</v>
      </c>
      <c r="N43" s="7"/>
      <c r="O43" s="139">
        <f>VLOOKUP(A43,'درآمد ناشی از تغییر قیمت اوراق'!$A$7:$Q$42,17,0)</f>
        <v>-23947887</v>
      </c>
      <c r="P43" s="139"/>
      <c r="Q43" s="139"/>
      <c r="R43" s="7"/>
      <c r="S43" s="55">
        <f>VLOOKUP(A43,'درآمد ناشی از فروش'!$A$7:$Q$55,17,0)</f>
        <v>23044121456</v>
      </c>
      <c r="T43" s="7"/>
      <c r="U43" s="57">
        <f t="shared" si="1"/>
        <v>23020173569</v>
      </c>
      <c r="V43" s="7"/>
      <c r="W43" s="12"/>
    </row>
    <row r="44" spans="1:35" ht="30" customHeight="1">
      <c r="A44" s="28" t="s">
        <v>139</v>
      </c>
      <c r="B44" s="7"/>
      <c r="C44" s="11">
        <v>0</v>
      </c>
      <c r="D44" s="7"/>
      <c r="E44" s="55">
        <f>VLOOKUP(A44,'درآمد ناشی از تغییر قیمت اوراق'!$A$7:$I$47,9,0)</f>
        <v>-10476733955</v>
      </c>
      <c r="F44" s="7"/>
      <c r="G44" s="55">
        <f>VLOOKUP(A44,'درآمد ناشی از فروش'!$A$7:$Q$56,9,0)</f>
        <v>0</v>
      </c>
      <c r="H44" s="7"/>
      <c r="I44" s="55">
        <f t="shared" si="0"/>
        <v>-10476733955</v>
      </c>
      <c r="J44" s="7"/>
      <c r="K44" s="12"/>
      <c r="L44" s="7"/>
      <c r="M44" s="55">
        <f>VLOOKUP(A44,'درآمد سود سهام'!$A$7:$O$34,15,0)</f>
        <v>13585568150</v>
      </c>
      <c r="N44" s="7"/>
      <c r="O44" s="139">
        <f>VLOOKUP(A44,'درآمد ناشی از تغییر قیمت اوراق'!$A$7:$Q$42,17,0)</f>
        <v>24695388139</v>
      </c>
      <c r="P44" s="139"/>
      <c r="Q44" s="139"/>
      <c r="R44" s="7"/>
      <c r="S44" s="55">
        <f>VLOOKUP(A44,'درآمد ناشی از فروش'!$A$7:$Q$55,17,0)</f>
        <v>1860423703</v>
      </c>
      <c r="T44" s="7"/>
      <c r="U44" s="57">
        <f t="shared" si="1"/>
        <v>40141379992</v>
      </c>
      <c r="V44" s="7"/>
      <c r="W44" s="12"/>
    </row>
    <row r="45" spans="1:35" ht="30" customHeight="1">
      <c r="A45" s="28" t="s">
        <v>140</v>
      </c>
      <c r="B45" s="7"/>
      <c r="C45" s="11">
        <v>0</v>
      </c>
      <c r="D45" s="7"/>
      <c r="E45" s="55">
        <f>VLOOKUP(A45,'درآمد ناشی از تغییر قیمت اوراق'!$A$7:$I$47,9,0)</f>
        <v>-9740842752</v>
      </c>
      <c r="F45" s="7"/>
      <c r="G45" s="55">
        <f>VLOOKUP(A45,'درآمد ناشی از فروش'!$A$7:$Q$56,9,0)</f>
        <v>0</v>
      </c>
      <c r="H45" s="7"/>
      <c r="I45" s="55">
        <f t="shared" si="0"/>
        <v>-9740842752</v>
      </c>
      <c r="J45" s="7"/>
      <c r="K45" s="12"/>
      <c r="L45" s="7"/>
      <c r="M45" s="55">
        <f>VLOOKUP(A45,'درآمد سود سهام'!$A$7:$O$34,15,0)</f>
        <v>11750844000</v>
      </c>
      <c r="N45" s="7"/>
      <c r="O45" s="139">
        <f>VLOOKUP(A45,'درآمد ناشی از تغییر قیمت اوراق'!$A$7:$Q$42,17,0)</f>
        <v>7724460630</v>
      </c>
      <c r="P45" s="139"/>
      <c r="Q45" s="139"/>
      <c r="R45" s="7"/>
      <c r="S45" s="55">
        <f>VLOOKUP(A45,'درآمد ناشی از فروش'!$A$7:$Q$55,17,0)</f>
        <v>2591239271</v>
      </c>
      <c r="T45" s="7"/>
      <c r="U45" s="57">
        <f t="shared" si="1"/>
        <v>22066543901</v>
      </c>
      <c r="V45" s="7"/>
      <c r="W45" s="12"/>
    </row>
    <row r="46" spans="1:35" ht="30" customHeight="1">
      <c r="A46" s="28" t="s">
        <v>16</v>
      </c>
      <c r="B46" s="7"/>
      <c r="C46" s="11">
        <v>0</v>
      </c>
      <c r="D46" s="7"/>
      <c r="E46" s="55">
        <f>VLOOKUP(A46,'درآمد ناشی از تغییر قیمت اوراق'!$A$7:$I$47,9,0)</f>
        <v>-1958736409</v>
      </c>
      <c r="F46" s="7"/>
      <c r="G46" s="55">
        <f>VLOOKUP(A46,'درآمد ناشی از فروش'!$A$7:$Q$56,9,0)</f>
        <v>0</v>
      </c>
      <c r="H46" s="7"/>
      <c r="I46" s="55">
        <f t="shared" si="0"/>
        <v>-1958736409</v>
      </c>
      <c r="J46" s="7"/>
      <c r="K46" s="12"/>
      <c r="L46" s="7"/>
      <c r="M46" s="55">
        <f>VLOOKUP(A46,'درآمد سود سهام'!$A$7:$O$34,15,0)</f>
        <v>5264990900</v>
      </c>
      <c r="N46" s="7"/>
      <c r="O46" s="139">
        <f>VLOOKUP(A46,'درآمد ناشی از تغییر قیمت اوراق'!$A$7:$Q$42,17,0)</f>
        <v>-4927373390</v>
      </c>
      <c r="P46" s="139"/>
      <c r="Q46" s="139"/>
      <c r="R46" s="7"/>
      <c r="S46" s="55">
        <f>VLOOKUP(A46,'درآمد ناشی از فروش'!$A$7:$Q$55,17,0)</f>
        <v>11606404265</v>
      </c>
      <c r="T46" s="7"/>
      <c r="U46" s="57">
        <f t="shared" si="1"/>
        <v>11944021775</v>
      </c>
      <c r="V46" s="7"/>
      <c r="W46" s="12"/>
    </row>
    <row r="47" spans="1:35" ht="30" customHeight="1">
      <c r="A47" s="28" t="s">
        <v>19</v>
      </c>
      <c r="B47" s="7"/>
      <c r="C47" s="11">
        <v>0</v>
      </c>
      <c r="D47" s="7"/>
      <c r="E47" s="55">
        <f>VLOOKUP(A47,'درآمد ناشی از تغییر قیمت اوراق'!$A$7:$I$47,9,0)</f>
        <v>-6649569700</v>
      </c>
      <c r="F47" s="7"/>
      <c r="G47" s="55">
        <v>0</v>
      </c>
      <c r="H47" s="7"/>
      <c r="I47" s="55">
        <f t="shared" si="0"/>
        <v>-6649569700</v>
      </c>
      <c r="J47" s="7"/>
      <c r="K47" s="12"/>
      <c r="L47" s="7"/>
      <c r="M47" s="55">
        <f>VLOOKUP(A47,'درآمد سود سهام'!$A$7:$O$34,15,0)</f>
        <v>7711965480</v>
      </c>
      <c r="N47" s="7"/>
      <c r="O47" s="139">
        <f>VLOOKUP(A47,'درآمد ناشی از تغییر قیمت اوراق'!$A$7:$Q$42,17,0)</f>
        <v>-25936070767</v>
      </c>
      <c r="P47" s="139"/>
      <c r="Q47" s="139"/>
      <c r="R47" s="7"/>
      <c r="S47" s="55">
        <f>VLOOKUP(A47,'درآمد ناشی از فروش'!$A$7:$Q$55,17,0)</f>
        <v>2092660252</v>
      </c>
      <c r="T47" s="7"/>
      <c r="U47" s="57">
        <f t="shared" si="1"/>
        <v>-16131445035</v>
      </c>
      <c r="V47" s="7"/>
      <c r="W47" s="12"/>
    </row>
    <row r="48" spans="1:35" ht="30" customHeight="1">
      <c r="A48" s="28" t="s">
        <v>15</v>
      </c>
      <c r="B48" s="7"/>
      <c r="C48" s="11">
        <v>0</v>
      </c>
      <c r="D48" s="7"/>
      <c r="E48" s="55">
        <f>VLOOKUP(A48,'درآمد ناشی از تغییر قیمت اوراق'!$A$7:$I$47,9,0)</f>
        <v>-412324</v>
      </c>
      <c r="F48" s="7"/>
      <c r="G48" s="55">
        <v>0</v>
      </c>
      <c r="H48" s="7"/>
      <c r="I48" s="55">
        <f t="shared" si="0"/>
        <v>-412324</v>
      </c>
      <c r="J48" s="7"/>
      <c r="K48" s="12"/>
      <c r="L48" s="7"/>
      <c r="M48" s="55">
        <f>VLOOKUP(A48,'درآمد سود سهام'!$A$7:$O$34,15,0)</f>
        <v>525000</v>
      </c>
      <c r="N48" s="7"/>
      <c r="O48" s="139">
        <f>VLOOKUP(A48,'درآمد ناشی از تغییر قیمت اوراق'!$A$7:$Q$42,17,0)</f>
        <v>-587408</v>
      </c>
      <c r="P48" s="139"/>
      <c r="Q48" s="139"/>
      <c r="R48" s="7"/>
      <c r="S48" s="55">
        <v>0</v>
      </c>
      <c r="T48" s="7"/>
      <c r="U48" s="57">
        <f t="shared" si="1"/>
        <v>-62408</v>
      </c>
      <c r="V48" s="7"/>
      <c r="W48" s="12"/>
    </row>
    <row r="49" spans="1:35" ht="30" customHeight="1">
      <c r="A49" s="28" t="s">
        <v>166</v>
      </c>
      <c r="B49" s="7"/>
      <c r="C49" s="11">
        <v>0</v>
      </c>
      <c r="D49" s="7"/>
      <c r="E49" s="55">
        <v>0</v>
      </c>
      <c r="F49" s="7"/>
      <c r="G49" s="55">
        <v>0</v>
      </c>
      <c r="H49" s="7"/>
      <c r="I49" s="55">
        <f t="shared" si="0"/>
        <v>0</v>
      </c>
      <c r="J49" s="7"/>
      <c r="K49" s="12"/>
      <c r="L49" s="7"/>
      <c r="M49" s="55">
        <v>0</v>
      </c>
      <c r="N49" s="7"/>
      <c r="O49" s="139">
        <v>0</v>
      </c>
      <c r="P49" s="139"/>
      <c r="Q49" s="139"/>
      <c r="R49" s="7"/>
      <c r="S49" s="55">
        <f>VLOOKUP(A49,'درآمد ناشی از فروش'!$A$7:$Q$55,17,0)</f>
        <v>86592369</v>
      </c>
      <c r="T49" s="7"/>
      <c r="U49" s="57">
        <f t="shared" si="1"/>
        <v>86592369</v>
      </c>
      <c r="V49" s="7"/>
      <c r="W49" s="12"/>
    </row>
    <row r="50" spans="1:35" ht="30" customHeight="1">
      <c r="A50" s="28" t="s">
        <v>160</v>
      </c>
      <c r="B50" s="7"/>
      <c r="C50" s="11">
        <v>0</v>
      </c>
      <c r="D50" s="7"/>
      <c r="E50" s="55">
        <v>0</v>
      </c>
      <c r="F50" s="7"/>
      <c r="G50" s="55">
        <f>'درآمد ناشی از فروش'!I54</f>
        <v>-948888</v>
      </c>
      <c r="H50" s="7"/>
      <c r="I50" s="55">
        <f>C50+E50+G50</f>
        <v>-948888</v>
      </c>
      <c r="J50" s="7"/>
      <c r="K50" s="12"/>
      <c r="L50" s="7"/>
      <c r="M50" s="55">
        <v>0</v>
      </c>
      <c r="N50" s="7"/>
      <c r="O50" s="139">
        <v>0</v>
      </c>
      <c r="P50" s="139"/>
      <c r="Q50" s="139"/>
      <c r="R50" s="7"/>
      <c r="S50" s="55">
        <f>'درآمد ناشی از فروش'!Q54</f>
        <v>-948888</v>
      </c>
      <c r="T50" s="7"/>
      <c r="U50" s="57">
        <f>M50+O50+S50</f>
        <v>-948888</v>
      </c>
      <c r="V50" s="7"/>
      <c r="W50" s="12"/>
    </row>
    <row r="51" spans="1:35" ht="30" customHeight="1">
      <c r="A51" s="28" t="s">
        <v>123</v>
      </c>
      <c r="B51" s="7"/>
      <c r="C51" s="11">
        <v>0</v>
      </c>
      <c r="D51" s="7"/>
      <c r="E51" s="55">
        <v>0</v>
      </c>
      <c r="F51" s="7"/>
      <c r="G51" s="55">
        <v>0</v>
      </c>
      <c r="H51" s="7"/>
      <c r="I51" s="55">
        <f t="shared" si="0"/>
        <v>0</v>
      </c>
      <c r="J51" s="7"/>
      <c r="K51" s="12"/>
      <c r="L51" s="7"/>
      <c r="M51" s="55">
        <v>0</v>
      </c>
      <c r="N51" s="7"/>
      <c r="O51" s="139">
        <v>0</v>
      </c>
      <c r="P51" s="139"/>
      <c r="Q51" s="139"/>
      <c r="R51" s="7"/>
      <c r="S51" s="55">
        <f>VLOOKUP(A51,'درآمد ناشی از فروش'!$A$7:$Q$55,17,0)</f>
        <v>1943285467</v>
      </c>
      <c r="T51" s="7"/>
      <c r="U51" s="57">
        <f t="shared" si="1"/>
        <v>1943285467</v>
      </c>
      <c r="V51" s="7"/>
      <c r="W51" s="12"/>
    </row>
    <row r="52" spans="1:35" ht="30" customHeight="1">
      <c r="A52" s="28" t="s">
        <v>30</v>
      </c>
      <c r="B52" s="7"/>
      <c r="C52" s="11">
        <f>'درآمد سود سهام'!M29</f>
        <v>10133860674</v>
      </c>
      <c r="D52" s="7"/>
      <c r="E52" s="55">
        <f>VLOOKUP(A52,'درآمد ناشی از تغییر قیمت اوراق'!$A$7:$I$47,9,0)</f>
        <v>-27013780131</v>
      </c>
      <c r="F52" s="7"/>
      <c r="G52" s="55">
        <f>VLOOKUP(A52,'درآمد ناشی از فروش'!$A$7:$Q$56,9,0)</f>
        <v>0</v>
      </c>
      <c r="H52" s="7"/>
      <c r="I52" s="55">
        <f t="shared" si="0"/>
        <v>-16879919457</v>
      </c>
      <c r="J52" s="7"/>
      <c r="K52" s="12"/>
      <c r="L52" s="7"/>
      <c r="M52" s="55">
        <f>'درآمد سود سهام'!S29</f>
        <v>10133860674</v>
      </c>
      <c r="N52" s="7"/>
      <c r="O52" s="139">
        <f>VLOOKUP(A52,'درآمد ناشی از تغییر قیمت اوراق'!$A$7:$Q$42,17,0)</f>
        <v>89290934942</v>
      </c>
      <c r="P52" s="139"/>
      <c r="Q52" s="139"/>
      <c r="R52" s="7"/>
      <c r="S52" s="55">
        <f>VLOOKUP(A52,'درآمد ناشی از فروش'!$A$7:$Q$55,17,0)</f>
        <v>2803403818</v>
      </c>
      <c r="T52" s="7"/>
      <c r="U52" s="57">
        <f t="shared" si="1"/>
        <v>102228199434</v>
      </c>
      <c r="V52" s="7"/>
      <c r="W52" s="12"/>
    </row>
    <row r="53" spans="1:35" ht="30" customHeight="1">
      <c r="A53" s="28" t="s">
        <v>141</v>
      </c>
      <c r="B53" s="7"/>
      <c r="C53" s="11">
        <f>'درآمد سود سهام'!M13</f>
        <v>0</v>
      </c>
      <c r="D53" s="7"/>
      <c r="E53" s="55">
        <f>VLOOKUP(A53,'درآمد ناشی از تغییر قیمت اوراق'!$A$7:$I$47,9,0)</f>
        <v>-4787073104</v>
      </c>
      <c r="F53" s="7"/>
      <c r="G53" s="55">
        <v>0</v>
      </c>
      <c r="H53" s="7"/>
      <c r="I53" s="55">
        <f t="shared" si="0"/>
        <v>-4787073104</v>
      </c>
      <c r="J53" s="7"/>
      <c r="K53" s="12"/>
      <c r="L53" s="7"/>
      <c r="M53" s="55">
        <f>'درآمد سود سهام'!S13</f>
        <v>9174330061</v>
      </c>
      <c r="N53" s="7"/>
      <c r="O53" s="139">
        <f>VLOOKUP(A53,'درآمد ناشی از تغییر قیمت اوراق'!$A$7:$Q$42,17,0)</f>
        <v>-22148036272</v>
      </c>
      <c r="P53" s="139"/>
      <c r="Q53" s="139"/>
      <c r="R53" s="7"/>
      <c r="S53" s="55">
        <v>0</v>
      </c>
      <c r="T53" s="7"/>
      <c r="U53" s="57">
        <f t="shared" si="1"/>
        <v>-12973706211</v>
      </c>
      <c r="V53" s="7"/>
      <c r="W53" s="12"/>
    </row>
    <row r="54" spans="1:35" ht="30" customHeight="1">
      <c r="A54" s="28" t="s">
        <v>118</v>
      </c>
      <c r="B54" s="7"/>
      <c r="C54" s="11">
        <v>0</v>
      </c>
      <c r="D54" s="7"/>
      <c r="E54" s="55">
        <v>0</v>
      </c>
      <c r="F54" s="7"/>
      <c r="G54" s="55">
        <v>0</v>
      </c>
      <c r="H54" s="7"/>
      <c r="I54" s="55">
        <f t="shared" si="0"/>
        <v>0</v>
      </c>
      <c r="J54" s="7"/>
      <c r="K54" s="12"/>
      <c r="L54" s="7"/>
      <c r="M54" s="55">
        <v>0</v>
      </c>
      <c r="N54" s="7"/>
      <c r="O54" s="139">
        <v>0</v>
      </c>
      <c r="P54" s="139"/>
      <c r="Q54" s="139"/>
      <c r="R54" s="7"/>
      <c r="S54" s="55">
        <f>VLOOKUP(A54,'درآمد ناشی از فروش'!$A$7:$Q$55,17,0)</f>
        <v>1745769746</v>
      </c>
      <c r="T54" s="7"/>
      <c r="U54" s="57">
        <f t="shared" si="1"/>
        <v>1745769746</v>
      </c>
      <c r="V54" s="7"/>
      <c r="W54" s="12"/>
    </row>
    <row r="55" spans="1:35" ht="30" customHeight="1">
      <c r="A55" s="28" t="s">
        <v>127</v>
      </c>
      <c r="B55" s="7"/>
      <c r="C55" s="11">
        <v>0</v>
      </c>
      <c r="D55" s="7"/>
      <c r="E55" s="55">
        <f>VLOOKUP(A55,'درآمد ناشی از تغییر قیمت اوراق'!$A$11:$I$47,9,0)</f>
        <v>-1106381050</v>
      </c>
      <c r="F55" s="7"/>
      <c r="G55" s="55">
        <v>0</v>
      </c>
      <c r="H55" s="7"/>
      <c r="I55" s="55">
        <f t="shared" si="0"/>
        <v>-1106381050</v>
      </c>
      <c r="J55" s="7"/>
      <c r="K55" s="12"/>
      <c r="L55" s="7"/>
      <c r="M55" s="11">
        <v>0</v>
      </c>
      <c r="N55" s="7"/>
      <c r="O55" s="139">
        <f>VLOOKUP(A55,'درآمد ناشی از تغییر قیمت اوراق'!$A$7:$Q$42,17,0)</f>
        <v>-10527380210</v>
      </c>
      <c r="P55" s="139"/>
      <c r="Q55" s="139"/>
      <c r="R55" s="7"/>
      <c r="S55" s="55">
        <v>0</v>
      </c>
      <c r="T55" s="7"/>
      <c r="U55" s="57">
        <f t="shared" si="1"/>
        <v>-10527380210</v>
      </c>
      <c r="V55" s="7"/>
      <c r="W55" s="12"/>
    </row>
    <row r="56" spans="1:35" ht="30" customHeight="1">
      <c r="A56" s="28" t="s">
        <v>126</v>
      </c>
      <c r="B56" s="7"/>
      <c r="C56" s="11">
        <v>0</v>
      </c>
      <c r="D56" s="7"/>
      <c r="E56" s="55">
        <f>VLOOKUP(A56,'درآمد ناشی از تغییر قیمت اوراق'!$A$11:$I$47,9,0)</f>
        <v>-189964137</v>
      </c>
      <c r="F56" s="7"/>
      <c r="G56" s="55">
        <v>0</v>
      </c>
      <c r="H56" s="7"/>
      <c r="I56" s="55">
        <f t="shared" si="0"/>
        <v>-189964137</v>
      </c>
      <c r="J56" s="7"/>
      <c r="K56" s="12"/>
      <c r="L56" s="7"/>
      <c r="M56" s="11">
        <v>0</v>
      </c>
      <c r="N56" s="7"/>
      <c r="O56" s="139">
        <f>VLOOKUP(A56,'درآمد ناشی از تغییر قیمت اوراق'!$A$7:$Q$42,17,0)</f>
        <v>-1085283390</v>
      </c>
      <c r="P56" s="139"/>
      <c r="Q56" s="139"/>
      <c r="R56" s="7"/>
      <c r="S56" s="55">
        <v>0</v>
      </c>
      <c r="T56" s="7"/>
      <c r="U56" s="57">
        <f t="shared" si="1"/>
        <v>-1085283390</v>
      </c>
      <c r="V56" s="7"/>
      <c r="W56" s="12"/>
    </row>
    <row r="57" spans="1:35" ht="30" customHeight="1">
      <c r="A57" s="28" t="s">
        <v>143</v>
      </c>
      <c r="B57" s="7"/>
      <c r="C57" s="11">
        <v>0</v>
      </c>
      <c r="D57" s="7"/>
      <c r="E57" s="55">
        <f>VLOOKUP(A57,'درآمد ناشی از تغییر قیمت اوراق'!$A$11:$I$47,9,0)</f>
        <v>-3822333963</v>
      </c>
      <c r="F57" s="7"/>
      <c r="G57" s="55">
        <f>VLOOKUP(A57,'درآمد ناشی از فروش'!$A$7:$Q$56,9,0)</f>
        <v>0</v>
      </c>
      <c r="H57" s="7"/>
      <c r="I57" s="55">
        <f t="shared" si="0"/>
        <v>-3822333963</v>
      </c>
      <c r="J57" s="7"/>
      <c r="K57" s="12"/>
      <c r="L57" s="7"/>
      <c r="M57" s="11">
        <v>0</v>
      </c>
      <c r="N57" s="7"/>
      <c r="O57" s="139">
        <f>VLOOKUP(A57,'درآمد ناشی از تغییر قیمت اوراق'!$A$7:$Q$42,17,0)</f>
        <v>-2090053612</v>
      </c>
      <c r="P57" s="139"/>
      <c r="Q57" s="139"/>
      <c r="R57" s="7"/>
      <c r="S57" s="55">
        <f>VLOOKUP(A57,'درآمد ناشی از فروش'!$A$7:$Q$55,17,0)</f>
        <v>9592008920</v>
      </c>
      <c r="T57" s="7"/>
      <c r="U57" s="57">
        <f t="shared" si="1"/>
        <v>7501955308</v>
      </c>
      <c r="V57" s="7"/>
      <c r="W57" s="12"/>
    </row>
    <row r="58" spans="1:35" ht="30" customHeight="1">
      <c r="A58" s="28" t="s">
        <v>144</v>
      </c>
      <c r="B58" s="7"/>
      <c r="C58" s="11">
        <v>0</v>
      </c>
      <c r="D58" s="7"/>
      <c r="E58" s="55">
        <f>VLOOKUP(A58,'درآمد ناشی از تغییر قیمت اوراق'!$A$11:$I$47,9,0)</f>
        <v>-1360241422</v>
      </c>
      <c r="F58" s="7"/>
      <c r="G58" s="55">
        <f>'درآمد ناشی از فروش'!I50</f>
        <v>0</v>
      </c>
      <c r="H58" s="7"/>
      <c r="I58" s="55">
        <f t="shared" si="0"/>
        <v>-1360241422</v>
      </c>
      <c r="J58" s="7"/>
      <c r="K58" s="12"/>
      <c r="L58" s="7"/>
      <c r="M58" s="11">
        <v>0</v>
      </c>
      <c r="N58" s="7"/>
      <c r="O58" s="139">
        <f>VLOOKUP(A58,'درآمد ناشی از تغییر قیمت اوراق'!$A$7:$Q$42,17,0)</f>
        <v>-1248963371</v>
      </c>
      <c r="P58" s="139"/>
      <c r="Q58" s="139"/>
      <c r="R58" s="7"/>
      <c r="S58" s="55">
        <f>VLOOKUP(A58,'درآمد ناشی از فروش'!$A$7:$Q$55,17,0)</f>
        <v>581090926</v>
      </c>
      <c r="T58" s="7"/>
      <c r="U58" s="57">
        <f t="shared" si="1"/>
        <v>-667872445</v>
      </c>
      <c r="V58" s="7"/>
      <c r="W58" s="12"/>
    </row>
    <row r="59" spans="1:35" ht="30" customHeight="1">
      <c r="A59" s="28" t="s">
        <v>145</v>
      </c>
      <c r="B59" s="7"/>
      <c r="C59" s="11">
        <v>0</v>
      </c>
      <c r="D59" s="7"/>
      <c r="E59" s="55">
        <f>VLOOKUP(A59,'درآمد ناشی از تغییر قیمت اوراق'!$A$11:$I$47,9,0)</f>
        <v>-193918748</v>
      </c>
      <c r="F59" s="7"/>
      <c r="G59" s="55">
        <v>0</v>
      </c>
      <c r="H59" s="7"/>
      <c r="I59" s="55">
        <f t="shared" si="0"/>
        <v>-193918748</v>
      </c>
      <c r="J59" s="7"/>
      <c r="K59" s="12"/>
      <c r="L59" s="7"/>
      <c r="M59" s="11">
        <v>0</v>
      </c>
      <c r="N59" s="7"/>
      <c r="O59" s="139">
        <f>VLOOKUP(A59,'درآمد ناشی از تغییر قیمت اوراق'!$A$7:$Q$42,17,0)</f>
        <v>-188960028</v>
      </c>
      <c r="P59" s="139"/>
      <c r="Q59" s="139"/>
      <c r="R59" s="7"/>
      <c r="S59" s="55">
        <f>VLOOKUP(A59,'درآمد ناشی از فروش'!$A$7:$Q$55,17,0)</f>
        <v>4405347862</v>
      </c>
      <c r="T59" s="7"/>
      <c r="U59" s="57">
        <f t="shared" si="1"/>
        <v>4216387834</v>
      </c>
      <c r="V59" s="7"/>
      <c r="W59" s="12"/>
      <c r="Y59" s="11"/>
    </row>
    <row r="60" spans="1:35" ht="30" customHeight="1">
      <c r="A60" s="28" t="s">
        <v>146</v>
      </c>
      <c r="B60" s="7"/>
      <c r="C60" s="11">
        <v>0</v>
      </c>
      <c r="D60" s="7"/>
      <c r="E60" s="55">
        <f>VLOOKUP(A60,'درآمد ناشی از تغییر قیمت اوراق'!$A$11:$I$47,9,0)</f>
        <v>387124730</v>
      </c>
      <c r="F60" s="7"/>
      <c r="G60" s="55">
        <v>0</v>
      </c>
      <c r="H60" s="7"/>
      <c r="I60" s="55">
        <f t="shared" si="0"/>
        <v>387124730</v>
      </c>
      <c r="J60" s="7"/>
      <c r="K60" s="12"/>
      <c r="L60" s="7"/>
      <c r="M60" s="11">
        <v>0</v>
      </c>
      <c r="N60" s="7"/>
      <c r="O60" s="139">
        <f>VLOOKUP(A60,'درآمد ناشی از تغییر قیمت اوراق'!$A$7:$Q$42,17,0)</f>
        <v>611909994</v>
      </c>
      <c r="P60" s="139"/>
      <c r="Q60" s="139"/>
      <c r="R60" s="7"/>
      <c r="S60" s="55">
        <v>0</v>
      </c>
      <c r="T60" s="7"/>
      <c r="U60" s="57">
        <f t="shared" si="1"/>
        <v>611909994</v>
      </c>
      <c r="V60" s="7"/>
      <c r="W60" s="12"/>
      <c r="Y60" s="11"/>
    </row>
    <row r="61" spans="1:35" ht="30" customHeight="1">
      <c r="A61" s="28" t="s">
        <v>150</v>
      </c>
      <c r="B61" s="7"/>
      <c r="C61" s="11">
        <v>0</v>
      </c>
      <c r="D61" s="7"/>
      <c r="E61" s="55">
        <f>VLOOKUP(A61,'درآمد ناشی از تغییر قیمت اوراق'!$A$11:$I$47,9,0)</f>
        <v>-1500944921</v>
      </c>
      <c r="F61" s="7"/>
      <c r="G61" s="55">
        <v>0</v>
      </c>
      <c r="H61" s="7"/>
      <c r="I61" s="55">
        <f t="shared" si="0"/>
        <v>-1500944921</v>
      </c>
      <c r="J61" s="7"/>
      <c r="K61" s="12"/>
      <c r="L61" s="7"/>
      <c r="M61" s="11">
        <v>0</v>
      </c>
      <c r="N61" s="7"/>
      <c r="O61" s="139">
        <f>VLOOKUP(A61,'درآمد ناشی از تغییر قیمت اوراق'!$A$7:$Q$42,17,0)</f>
        <v>-2210261799</v>
      </c>
      <c r="P61" s="139"/>
      <c r="Q61" s="139"/>
      <c r="R61" s="7"/>
      <c r="S61" s="55">
        <v>0</v>
      </c>
      <c r="T61" s="7"/>
      <c r="U61" s="57">
        <f t="shared" si="1"/>
        <v>-2210261799</v>
      </c>
      <c r="V61" s="7"/>
      <c r="W61" s="12"/>
      <c r="Y61" s="11"/>
    </row>
    <row r="62" spans="1:35" ht="30" customHeight="1">
      <c r="A62" s="28" t="s">
        <v>147</v>
      </c>
      <c r="B62" s="7"/>
      <c r="C62" s="11">
        <v>0</v>
      </c>
      <c r="D62" s="7"/>
      <c r="E62" s="55">
        <f>VLOOKUP(A62,'درآمد ناشی از تغییر قیمت اوراق'!$A$11:$I$47,9,0)</f>
        <v>-2498981677</v>
      </c>
      <c r="F62" s="7"/>
      <c r="G62" s="55">
        <f>'درآمد ناشی از فروش'!I53</f>
        <v>-5954</v>
      </c>
      <c r="H62" s="7"/>
      <c r="I62" s="55">
        <f>C62+E62+G62</f>
        <v>-2498987631</v>
      </c>
      <c r="J62" s="7"/>
      <c r="K62" s="12"/>
      <c r="L62" s="7"/>
      <c r="M62" s="11">
        <v>0</v>
      </c>
      <c r="N62" s="7"/>
      <c r="O62" s="139">
        <f>VLOOKUP(A62,'درآمد ناشی از تغییر قیمت اوراق'!$A$7:$Q$42,17,0)</f>
        <v>4728150543</v>
      </c>
      <c r="P62" s="139"/>
      <c r="Q62" s="139"/>
      <c r="R62" s="7"/>
      <c r="S62" s="55">
        <f>'درآمد ناشی از فروش'!Q53</f>
        <v>-5954</v>
      </c>
      <c r="T62" s="7"/>
      <c r="U62" s="57">
        <f>M62+O62+S62</f>
        <v>4728144589</v>
      </c>
      <c r="V62" s="7"/>
      <c r="W62" s="12"/>
      <c r="Y62" s="11"/>
    </row>
    <row r="63" spans="1:35" ht="30" customHeight="1">
      <c r="A63" s="28" t="s">
        <v>152</v>
      </c>
      <c r="B63" s="7"/>
      <c r="C63" s="11">
        <v>0</v>
      </c>
      <c r="D63" s="7"/>
      <c r="E63" s="55">
        <f>VLOOKUP(A63,'درآمد ناشی از تغییر قیمت اوراق'!$A$11:$I$47,9,0)</f>
        <v>-464086779</v>
      </c>
      <c r="F63" s="7"/>
      <c r="G63" s="55">
        <v>0</v>
      </c>
      <c r="H63" s="7"/>
      <c r="I63" s="55">
        <f>C63+E63+G63</f>
        <v>-464086779</v>
      </c>
      <c r="J63" s="7"/>
      <c r="K63" s="12"/>
      <c r="L63" s="7"/>
      <c r="M63" s="11">
        <v>0</v>
      </c>
      <c r="N63" s="7"/>
      <c r="O63" s="139">
        <f>VLOOKUP(A63,'درآمد ناشی از تغییر قیمت اوراق'!$A$7:$Q$42,17,0)</f>
        <v>-315242571</v>
      </c>
      <c r="P63" s="139"/>
      <c r="Q63" s="139"/>
      <c r="R63" s="7"/>
      <c r="S63" s="55">
        <v>0</v>
      </c>
      <c r="T63" s="7"/>
      <c r="U63" s="57">
        <f>M63+O63+S63</f>
        <v>-315242571</v>
      </c>
      <c r="V63" s="7"/>
      <c r="W63" s="12"/>
      <c r="Y63" s="11"/>
    </row>
    <row r="64" spans="1:35" s="97" customFormat="1" ht="30" customHeight="1" thickBot="1">
      <c r="A64" s="20" t="s">
        <v>43</v>
      </c>
      <c r="B64" s="20"/>
      <c r="C64" s="22">
        <f>SUM(C8:C63)</f>
        <v>15205380757</v>
      </c>
      <c r="D64" s="20"/>
      <c r="E64" s="95">
        <f>SUM(E8:E63)</f>
        <v>-203681682076</v>
      </c>
      <c r="F64" s="20"/>
      <c r="G64" s="95">
        <f>SUM(G8:G63)</f>
        <v>-957867</v>
      </c>
      <c r="H64" s="20"/>
      <c r="I64" s="82">
        <f>E64+G64+C64</f>
        <v>-188477259186</v>
      </c>
      <c r="J64" s="20"/>
      <c r="K64" s="23"/>
      <c r="L64" s="20"/>
      <c r="M64" s="22">
        <f>SUM(M8:M63)</f>
        <v>142248677877</v>
      </c>
      <c r="N64" s="20"/>
      <c r="O64" s="145">
        <f>SUM(O8:O63)</f>
        <v>328783174884</v>
      </c>
      <c r="P64" s="145"/>
      <c r="Q64" s="145"/>
      <c r="R64" s="20"/>
      <c r="S64" s="95">
        <f>SUM(S8:S63)</f>
        <v>84266988515</v>
      </c>
      <c r="T64" s="20"/>
      <c r="U64" s="96">
        <f>SUM(U8:U63)</f>
        <v>555298841276</v>
      </c>
      <c r="V64" s="20"/>
      <c r="W64" s="23"/>
      <c r="Y64" s="11"/>
      <c r="Z64" s="7"/>
      <c r="AA64" s="7"/>
      <c r="AB64" s="51"/>
      <c r="AC64" s="7"/>
      <c r="AD64" s="7"/>
      <c r="AE64" s="7"/>
      <c r="AF64" s="7"/>
      <c r="AG64" s="7"/>
      <c r="AH64" s="7"/>
      <c r="AI64" s="51"/>
    </row>
    <row r="65" spans="3:25" ht="30" customHeight="1" thickTop="1">
      <c r="E65" s="81"/>
      <c r="M65" s="30"/>
      <c r="Y65" s="11"/>
    </row>
    <row r="66" spans="3:25" ht="30" customHeight="1">
      <c r="M66" s="30"/>
      <c r="Q66" s="81"/>
      <c r="Y66" s="11"/>
    </row>
    <row r="67" spans="3:25" ht="30" customHeight="1">
      <c r="C67" s="30"/>
      <c r="E67" s="81"/>
      <c r="M67" s="30"/>
      <c r="Q67" s="30"/>
      <c r="W67" s="30"/>
      <c r="Y67" s="11"/>
    </row>
    <row r="68" spans="3:25" ht="30" customHeight="1">
      <c r="C68" s="30"/>
      <c r="M68" s="30"/>
      <c r="Q68" s="30"/>
      <c r="W68" s="30"/>
    </row>
    <row r="69" spans="3:25" ht="30" customHeight="1">
      <c r="G69" s="51"/>
      <c r="K69" s="30"/>
      <c r="Q69" s="30"/>
      <c r="W69" s="30"/>
    </row>
    <row r="70" spans="3:25" ht="30" customHeight="1">
      <c r="C70" s="61"/>
      <c r="K70" s="30"/>
      <c r="Q70" s="30"/>
      <c r="W70" s="30"/>
    </row>
    <row r="71" spans="3:25" ht="30" customHeight="1">
      <c r="C71" s="99"/>
      <c r="K71" s="30"/>
      <c r="Q71" s="30"/>
      <c r="W71" s="30"/>
    </row>
    <row r="72" spans="3:25" ht="30" customHeight="1">
      <c r="K72" s="30"/>
      <c r="Q72" s="30"/>
      <c r="W72" s="30"/>
    </row>
    <row r="73" spans="3:25" ht="30" customHeight="1">
      <c r="K73" s="30"/>
      <c r="Q73" s="30"/>
      <c r="W73" s="30"/>
    </row>
    <row r="74" spans="3:25" ht="30" customHeight="1">
      <c r="K74" s="30"/>
      <c r="Q74" s="30"/>
    </row>
    <row r="75" spans="3:25" ht="30" customHeight="1">
      <c r="K75" s="30"/>
      <c r="Q75" s="30"/>
    </row>
  </sheetData>
  <autoFilter ref="A1:A75" xr:uid="{00000000-0001-0000-0800-000000000000}"/>
  <mergeCells count="80">
    <mergeCell ref="O64:Q64"/>
    <mergeCell ref="O60:Q60"/>
    <mergeCell ref="O62:Q62"/>
    <mergeCell ref="O55:Q55"/>
    <mergeCell ref="O56:Q56"/>
    <mergeCell ref="O57:Q57"/>
    <mergeCell ref="O58:Q58"/>
    <mergeCell ref="O59:Q59"/>
    <mergeCell ref="O61:Q61"/>
    <mergeCell ref="O63:Q63"/>
    <mergeCell ref="O49:Q49"/>
    <mergeCell ref="O51:Q51"/>
    <mergeCell ref="O52:Q52"/>
    <mergeCell ref="O53:Q53"/>
    <mergeCell ref="O54:Q54"/>
    <mergeCell ref="O50:Q50"/>
    <mergeCell ref="O46:Q46"/>
    <mergeCell ref="O47:Q47"/>
    <mergeCell ref="O39:Q39"/>
    <mergeCell ref="O40:Q40"/>
    <mergeCell ref="O41:Q41"/>
    <mergeCell ref="O42:Q42"/>
    <mergeCell ref="O43:Q43"/>
    <mergeCell ref="O36:Q36"/>
    <mergeCell ref="O37:Q37"/>
    <mergeCell ref="O38:Q38"/>
    <mergeCell ref="O44:Q44"/>
    <mergeCell ref="O45:Q45"/>
    <mergeCell ref="O31:Q31"/>
    <mergeCell ref="O32:Q32"/>
    <mergeCell ref="O33:Q33"/>
    <mergeCell ref="O34:Q34"/>
    <mergeCell ref="O35:Q35"/>
    <mergeCell ref="O26:Q26"/>
    <mergeCell ref="O27:Q27"/>
    <mergeCell ref="O28:Q28"/>
    <mergeCell ref="O29:Q29"/>
    <mergeCell ref="O30:Q30"/>
    <mergeCell ref="O21:Q21"/>
    <mergeCell ref="O22:Q22"/>
    <mergeCell ref="O23:Q23"/>
    <mergeCell ref="O24:Q24"/>
    <mergeCell ref="O25:Q25"/>
    <mergeCell ref="O17:Q17"/>
    <mergeCell ref="O18:Q18"/>
    <mergeCell ref="O19:Q19"/>
    <mergeCell ref="O20:Q20"/>
    <mergeCell ref="O16:Q16"/>
    <mergeCell ref="A1:W1"/>
    <mergeCell ref="A2:W2"/>
    <mergeCell ref="A3:W3"/>
    <mergeCell ref="AJ26:AK26"/>
    <mergeCell ref="A6:A7"/>
    <mergeCell ref="Y1:AI1"/>
    <mergeCell ref="Y2:AI2"/>
    <mergeCell ref="Y3:AI3"/>
    <mergeCell ref="Y4:AI4"/>
    <mergeCell ref="Y5:Y6"/>
    <mergeCell ref="AA5:AB5"/>
    <mergeCell ref="AD5:AI5"/>
    <mergeCell ref="I6:K6"/>
    <mergeCell ref="U6:W6"/>
    <mergeCell ref="O8:Q8"/>
    <mergeCell ref="O14:Q14"/>
    <mergeCell ref="O48:Q48"/>
    <mergeCell ref="A4:X4"/>
    <mergeCell ref="C6:C7"/>
    <mergeCell ref="E6:E7"/>
    <mergeCell ref="S6:S7"/>
    <mergeCell ref="O6:Q7"/>
    <mergeCell ref="M6:M7"/>
    <mergeCell ref="G6:G7"/>
    <mergeCell ref="C5:K5"/>
    <mergeCell ref="M5:W5"/>
    <mergeCell ref="O10:Q10"/>
    <mergeCell ref="O11:Q11"/>
    <mergeCell ref="O12:Q12"/>
    <mergeCell ref="O13:Q13"/>
    <mergeCell ref="O15:Q15"/>
    <mergeCell ref="O9:Q9"/>
  </mergeCells>
  <pageMargins left="0.39" right="0.39" top="0.39" bottom="0.39" header="0" footer="0"/>
  <pageSetup scale="57" fitToHeight="0" orientation="landscape" r:id="rId1"/>
  <ignoredErrors>
    <ignoredError sqref="I14 S50 U5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J10"/>
  <sheetViews>
    <sheetView rightToLeft="1" view="pageBreakPreview" zoomScaleNormal="100" zoomScaleSheetLayoutView="100" workbookViewId="0">
      <selection activeCell="H13" sqref="H13"/>
    </sheetView>
  </sheetViews>
  <sheetFormatPr defaultRowHeight="30" customHeight="1"/>
  <cols>
    <col min="1" max="1" width="5.140625" style="17" customWidth="1"/>
    <col min="2" max="2" width="34.140625" style="17" customWidth="1"/>
    <col min="3" max="3" width="1.28515625" style="17" customWidth="1"/>
    <col min="4" max="4" width="19.42578125" style="17" customWidth="1"/>
    <col min="5" max="5" width="1.28515625" style="17" customWidth="1"/>
    <col min="6" max="6" width="13.5703125" style="17" customWidth="1"/>
    <col min="7" max="7" width="1.28515625" style="17" customWidth="1"/>
    <col min="8" max="8" width="19.42578125" style="17" customWidth="1"/>
    <col min="9" max="9" width="1.28515625" style="17" customWidth="1"/>
    <col min="10" max="10" width="15.7109375" style="17" customWidth="1"/>
    <col min="11" max="11" width="0.28515625" style="17" customWidth="1"/>
    <col min="12" max="16384" width="9.140625" style="17"/>
  </cols>
  <sheetData>
    <row r="1" spans="1:10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30" customHeight="1">
      <c r="A2" s="117" t="s">
        <v>112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30" customHeight="1">
      <c r="A4" s="16" t="s">
        <v>78</v>
      </c>
      <c r="B4" s="118" t="s">
        <v>79</v>
      </c>
      <c r="C4" s="118"/>
      <c r="D4" s="118"/>
      <c r="E4" s="118"/>
      <c r="F4" s="118"/>
      <c r="G4" s="118"/>
      <c r="H4" s="118"/>
      <c r="I4" s="118"/>
      <c r="J4" s="118"/>
    </row>
    <row r="5" spans="1:10" ht="30" customHeight="1">
      <c r="D5" s="119" t="s">
        <v>71</v>
      </c>
      <c r="E5" s="119"/>
      <c r="F5" s="119"/>
      <c r="H5" s="119" t="s">
        <v>72</v>
      </c>
      <c r="I5" s="119"/>
      <c r="J5" s="119"/>
    </row>
    <row r="6" spans="1:10" ht="42.75" customHeight="1">
      <c r="A6" s="119" t="s">
        <v>80</v>
      </c>
      <c r="B6" s="119"/>
      <c r="D6" s="6" t="s">
        <v>81</v>
      </c>
      <c r="E6" s="18"/>
      <c r="F6" s="6" t="s">
        <v>82</v>
      </c>
      <c r="H6" s="6" t="s">
        <v>81</v>
      </c>
      <c r="I6" s="18"/>
      <c r="J6" s="6" t="s">
        <v>82</v>
      </c>
    </row>
    <row r="7" spans="1:10" ht="30" customHeight="1">
      <c r="A7" s="137" t="s">
        <v>51</v>
      </c>
      <c r="B7" s="137"/>
      <c r="C7" s="7"/>
      <c r="D7" s="11">
        <f>'سود سپرده بانکی'!G7</f>
        <v>60722161</v>
      </c>
      <c r="E7" s="7"/>
      <c r="F7" s="10"/>
      <c r="G7" s="7"/>
      <c r="H7" s="11">
        <f>'سود سپرده بانکی'!M7</f>
        <v>67285910</v>
      </c>
      <c r="J7" s="3"/>
    </row>
    <row r="8" spans="1:10" ht="30" customHeight="1">
      <c r="A8" s="138" t="s">
        <v>52</v>
      </c>
      <c r="B8" s="138"/>
      <c r="C8" s="7"/>
      <c r="D8" s="11">
        <f>'سود سپرده بانکی'!G8</f>
        <v>15649</v>
      </c>
      <c r="E8" s="7"/>
      <c r="F8" s="12"/>
      <c r="G8" s="7"/>
      <c r="H8" s="11">
        <f>'سود سپرده بانکی'!M8</f>
        <v>190644652</v>
      </c>
      <c r="J8" s="4"/>
    </row>
    <row r="9" spans="1:10" ht="30" customHeight="1">
      <c r="A9" s="138" t="s">
        <v>53</v>
      </c>
      <c r="B9" s="138"/>
      <c r="C9" s="7"/>
      <c r="D9" s="11">
        <f>'سود سپرده بانکی'!G9</f>
        <v>121110</v>
      </c>
      <c r="E9" s="7"/>
      <c r="F9" s="14"/>
      <c r="G9" s="7"/>
      <c r="H9" s="11">
        <f>'سود سپرده بانکی'!M9</f>
        <v>680262</v>
      </c>
      <c r="J9" s="5"/>
    </row>
    <row r="10" spans="1:10" s="26" customFormat="1" ht="30" customHeight="1">
      <c r="A10" s="146" t="s">
        <v>43</v>
      </c>
      <c r="B10" s="146"/>
      <c r="C10" s="20"/>
      <c r="D10" s="22">
        <f>SUM(D7:D9)</f>
        <v>60858920</v>
      </c>
      <c r="E10" s="20"/>
      <c r="F10" s="22"/>
      <c r="G10" s="20"/>
      <c r="H10" s="22">
        <f>SUM(H7:H9)</f>
        <v>258610824</v>
      </c>
      <c r="J10" s="27"/>
    </row>
  </sheetData>
  <mergeCells count="11"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F11"/>
  <sheetViews>
    <sheetView rightToLeft="1" view="pageBreakPreview" zoomScaleNormal="100" zoomScaleSheetLayoutView="100" workbookViewId="0">
      <selection activeCell="D12" sqref="D12"/>
    </sheetView>
  </sheetViews>
  <sheetFormatPr defaultRowHeight="30" customHeight="1"/>
  <cols>
    <col min="1" max="1" width="5.140625" style="7" customWidth="1"/>
    <col min="2" max="2" width="41.5703125" style="7" customWidth="1"/>
    <col min="3" max="3" width="1.28515625" style="7" customWidth="1"/>
    <col min="4" max="4" width="19.42578125" style="7" customWidth="1"/>
    <col min="5" max="5" width="1.28515625" style="7" customWidth="1"/>
    <col min="6" max="6" width="19.42578125" style="7" customWidth="1"/>
    <col min="7" max="7" width="0.28515625" style="17" customWidth="1"/>
    <col min="8" max="16384" width="9.140625" style="17"/>
  </cols>
  <sheetData>
    <row r="1" spans="1:6" ht="30" customHeight="1">
      <c r="A1" s="117" t="s">
        <v>114</v>
      </c>
      <c r="B1" s="117"/>
      <c r="C1" s="117"/>
      <c r="D1" s="117"/>
      <c r="E1" s="117"/>
      <c r="F1" s="117"/>
    </row>
    <row r="2" spans="1:6" ht="30" customHeight="1">
      <c r="A2" s="117" t="s">
        <v>113</v>
      </c>
      <c r="B2" s="117"/>
      <c r="C2" s="117"/>
      <c r="D2" s="117"/>
      <c r="E2" s="117"/>
      <c r="F2" s="117"/>
    </row>
    <row r="3" spans="1:6" ht="30" customHeight="1">
      <c r="A3" s="117" t="s">
        <v>162</v>
      </c>
      <c r="B3" s="117"/>
      <c r="C3" s="117"/>
      <c r="D3" s="117"/>
      <c r="E3" s="117"/>
      <c r="F3" s="117"/>
    </row>
    <row r="5" spans="1:6" s="25" customFormat="1" ht="30" customHeight="1">
      <c r="A5" s="16" t="s">
        <v>83</v>
      </c>
      <c r="B5" s="118" t="s">
        <v>69</v>
      </c>
      <c r="C5" s="118"/>
      <c r="D5" s="118"/>
      <c r="E5" s="118"/>
      <c r="F5" s="118"/>
    </row>
    <row r="6" spans="1:6" ht="30" customHeight="1">
      <c r="D6" s="1" t="s">
        <v>71</v>
      </c>
      <c r="F6" s="1" t="s">
        <v>72</v>
      </c>
    </row>
    <row r="7" spans="1:6" ht="30" customHeight="1">
      <c r="A7" s="119" t="s">
        <v>69</v>
      </c>
      <c r="B7" s="119"/>
      <c r="D7" s="2" t="s">
        <v>48</v>
      </c>
      <c r="F7" s="2" t="s">
        <v>48</v>
      </c>
    </row>
    <row r="8" spans="1:6" ht="30" customHeight="1">
      <c r="A8" s="137" t="s">
        <v>69</v>
      </c>
      <c r="B8" s="137"/>
      <c r="D8" s="7">
        <v>0</v>
      </c>
      <c r="F8" s="11">
        <v>6769849428</v>
      </c>
    </row>
    <row r="9" spans="1:6" ht="30" customHeight="1">
      <c r="A9" s="138" t="s">
        <v>84</v>
      </c>
      <c r="B9" s="138"/>
      <c r="D9" s="11">
        <v>0</v>
      </c>
      <c r="F9" s="11">
        <v>0</v>
      </c>
    </row>
    <row r="10" spans="1:6" ht="30" customHeight="1">
      <c r="A10" s="138" t="s">
        <v>85</v>
      </c>
      <c r="B10" s="138"/>
      <c r="D10" s="52">
        <v>-1</v>
      </c>
      <c r="F10" s="13">
        <v>115946291</v>
      </c>
    </row>
    <row r="11" spans="1:6" ht="30" customHeight="1">
      <c r="A11" s="117" t="s">
        <v>43</v>
      </c>
      <c r="B11" s="117"/>
      <c r="D11" s="52">
        <f>SUM(D8:D10)</f>
        <v>-1</v>
      </c>
      <c r="F11" s="15">
        <f>SUM(F8:F10)</f>
        <v>6885795719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W42"/>
  <sheetViews>
    <sheetView rightToLeft="1" view="pageBreakPreview" topLeftCell="A28" zoomScaleNormal="100" zoomScaleSheetLayoutView="100" workbookViewId="0">
      <selection activeCell="O31" sqref="O31"/>
    </sheetView>
  </sheetViews>
  <sheetFormatPr defaultRowHeight="30" customHeight="1"/>
  <cols>
    <col min="1" max="1" width="39" style="7" customWidth="1"/>
    <col min="2" max="2" width="1.28515625" style="7" customWidth="1"/>
    <col min="3" max="3" width="16.85546875" style="7" customWidth="1"/>
    <col min="4" max="4" width="1.28515625" style="7" customWidth="1"/>
    <col min="5" max="5" width="20.710937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7.7109375" style="7" customWidth="1"/>
    <col min="10" max="10" width="1.28515625" style="7" customWidth="1"/>
    <col min="11" max="11" width="16.7109375" style="7" customWidth="1"/>
    <col min="12" max="12" width="1.28515625" style="7" customWidth="1"/>
    <col min="13" max="13" width="15.5703125" style="7" customWidth="1"/>
    <col min="14" max="14" width="1.28515625" style="7" customWidth="1"/>
    <col min="15" max="15" width="18.7109375" style="7" customWidth="1"/>
    <col min="16" max="16" width="1.28515625" style="7" customWidth="1"/>
    <col min="17" max="17" width="19.7109375" style="51" customWidth="1"/>
    <col min="18" max="18" width="1.28515625" style="7" customWidth="1"/>
    <col min="19" max="19" width="18.5703125" style="7" customWidth="1"/>
    <col min="20" max="20" width="0.28515625" style="17" customWidth="1"/>
    <col min="21" max="22" width="9.140625" style="17"/>
    <col min="23" max="23" width="16" style="17" bestFit="1" customWidth="1"/>
    <col min="24" max="16384" width="9.140625" style="17"/>
  </cols>
  <sheetData>
    <row r="1" spans="1:19" ht="30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30" customHeight="1">
      <c r="A2" s="117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30" customHeight="1">
      <c r="A3" s="117" t="s">
        <v>162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0" customHeight="1">
      <c r="A4" s="118" t="s">
        <v>73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30" customHeight="1">
      <c r="A5" s="119" t="s">
        <v>44</v>
      </c>
      <c r="C5" s="119" t="s">
        <v>86</v>
      </c>
      <c r="D5" s="119"/>
      <c r="E5" s="119"/>
      <c r="F5" s="119"/>
      <c r="G5" s="119"/>
      <c r="I5" s="119" t="s">
        <v>71</v>
      </c>
      <c r="J5" s="119"/>
      <c r="K5" s="119"/>
      <c r="L5" s="119"/>
      <c r="M5" s="119"/>
      <c r="O5" s="119" t="s">
        <v>72</v>
      </c>
      <c r="P5" s="119"/>
      <c r="Q5" s="119"/>
      <c r="R5" s="119"/>
      <c r="S5" s="119"/>
    </row>
    <row r="6" spans="1:19" ht="41.25" customHeight="1">
      <c r="A6" s="119"/>
      <c r="C6" s="83" t="s">
        <v>87</v>
      </c>
      <c r="D6" s="84"/>
      <c r="E6" s="83" t="s">
        <v>88</v>
      </c>
      <c r="F6" s="84"/>
      <c r="G6" s="83" t="s">
        <v>89</v>
      </c>
      <c r="I6" s="6" t="s">
        <v>90</v>
      </c>
      <c r="J6" s="8"/>
      <c r="K6" s="6" t="s">
        <v>91</v>
      </c>
      <c r="L6" s="8"/>
      <c r="M6" s="6" t="s">
        <v>92</v>
      </c>
      <c r="O6" s="6" t="s">
        <v>90</v>
      </c>
      <c r="P6" s="8"/>
      <c r="Q6" s="80" t="s">
        <v>91</v>
      </c>
      <c r="R6" s="8"/>
      <c r="S6" s="80" t="s">
        <v>92</v>
      </c>
    </row>
    <row r="7" spans="1:19" ht="30" customHeight="1">
      <c r="A7" s="74" t="s">
        <v>37</v>
      </c>
      <c r="C7" s="84" t="s">
        <v>93</v>
      </c>
      <c r="D7" s="19"/>
      <c r="E7" s="85">
        <v>30514927</v>
      </c>
      <c r="F7" s="19"/>
      <c r="G7" s="85">
        <v>40</v>
      </c>
      <c r="I7" s="9">
        <v>0</v>
      </c>
      <c r="K7" s="9">
        <v>0</v>
      </c>
      <c r="M7" s="9">
        <v>0</v>
      </c>
      <c r="O7" s="9">
        <v>1220597080</v>
      </c>
      <c r="Q7" s="50">
        <v>0</v>
      </c>
      <c r="S7" s="51">
        <f>O7+Q7</f>
        <v>1220597080</v>
      </c>
    </row>
    <row r="8" spans="1:19" ht="30" customHeight="1">
      <c r="A8" s="28" t="s">
        <v>133</v>
      </c>
      <c r="C8" s="19" t="s">
        <v>5</v>
      </c>
      <c r="D8" s="19"/>
      <c r="E8" s="86">
        <v>60439089</v>
      </c>
      <c r="F8" s="19"/>
      <c r="G8" s="86">
        <v>360</v>
      </c>
      <c r="I8" s="11">
        <v>0</v>
      </c>
      <c r="K8" s="11">
        <v>0</v>
      </c>
      <c r="M8" s="11">
        <v>0</v>
      </c>
      <c r="O8" s="11">
        <v>21758072040</v>
      </c>
      <c r="Q8" s="51">
        <v>0</v>
      </c>
      <c r="S8" s="51">
        <f>O8+Q8</f>
        <v>21758072040</v>
      </c>
    </row>
    <row r="9" spans="1:19" ht="30" customHeight="1">
      <c r="A9" s="28" t="s">
        <v>139</v>
      </c>
      <c r="C9" s="19" t="s">
        <v>94</v>
      </c>
      <c r="D9" s="19"/>
      <c r="E9" s="86">
        <v>38815909</v>
      </c>
      <c r="F9" s="19"/>
      <c r="G9" s="86">
        <v>350</v>
      </c>
      <c r="I9" s="11">
        <v>0</v>
      </c>
      <c r="K9" s="11">
        <v>0</v>
      </c>
      <c r="M9" s="11">
        <v>0</v>
      </c>
      <c r="O9" s="11">
        <v>13585568150</v>
      </c>
      <c r="Q9" s="51">
        <v>0</v>
      </c>
      <c r="S9" s="51">
        <f t="shared" ref="S9:S32" si="0">O9+Q9</f>
        <v>13585568150</v>
      </c>
    </row>
    <row r="10" spans="1:19" ht="30" customHeight="1">
      <c r="A10" s="28" t="s">
        <v>131</v>
      </c>
      <c r="C10" s="19" t="s">
        <v>132</v>
      </c>
      <c r="D10" s="19"/>
      <c r="E10" s="86">
        <v>20600253</v>
      </c>
      <c r="F10" s="19"/>
      <c r="G10" s="86">
        <v>50</v>
      </c>
      <c r="I10" s="11">
        <v>0</v>
      </c>
      <c r="K10" s="51">
        <v>0</v>
      </c>
      <c r="M10" s="11">
        <v>0</v>
      </c>
      <c r="O10" s="11">
        <v>1030012650</v>
      </c>
      <c r="Q10" s="51">
        <v>-64011319</v>
      </c>
      <c r="S10" s="51">
        <f t="shared" si="0"/>
        <v>966001331</v>
      </c>
    </row>
    <row r="11" spans="1:19" ht="30" customHeight="1">
      <c r="A11" s="28" t="s">
        <v>155</v>
      </c>
      <c r="C11" s="19" t="s">
        <v>158</v>
      </c>
      <c r="D11" s="19"/>
      <c r="E11" s="86">
        <v>4387819</v>
      </c>
      <c r="F11" s="19"/>
      <c r="G11" s="86">
        <v>1000</v>
      </c>
      <c r="I11" s="11">
        <v>0</v>
      </c>
      <c r="K11" s="51">
        <v>0</v>
      </c>
      <c r="M11" s="11">
        <f>I11+K11</f>
        <v>0</v>
      </c>
      <c r="O11" s="11">
        <v>4387819000</v>
      </c>
      <c r="Q11" s="51">
        <v>-498191957</v>
      </c>
      <c r="S11" s="51">
        <f>O11+Q11</f>
        <v>3889627043</v>
      </c>
    </row>
    <row r="12" spans="1:19" ht="30" customHeight="1">
      <c r="A12" s="28" t="s">
        <v>28</v>
      </c>
      <c r="C12" s="19" t="s">
        <v>159</v>
      </c>
      <c r="D12" s="19"/>
      <c r="E12" s="86">
        <v>5113203</v>
      </c>
      <c r="F12" s="19"/>
      <c r="G12" s="86">
        <v>1350</v>
      </c>
      <c r="I12" s="11">
        <v>0</v>
      </c>
      <c r="K12" s="51">
        <v>0</v>
      </c>
      <c r="M12" s="11">
        <f t="shared" ref="M12:M13" si="1">I12+K12</f>
        <v>0</v>
      </c>
      <c r="O12" s="11">
        <v>6902824050</v>
      </c>
      <c r="Q12" s="51">
        <v>-776305440</v>
      </c>
      <c r="S12" s="51">
        <f t="shared" ref="S12:S13" si="2">O12+Q12</f>
        <v>6126518610</v>
      </c>
    </row>
    <row r="13" spans="1:19" ht="30" customHeight="1">
      <c r="A13" s="28" t="s">
        <v>156</v>
      </c>
      <c r="C13" s="19" t="s">
        <v>157</v>
      </c>
      <c r="D13" s="19"/>
      <c r="E13" s="86">
        <v>10330547</v>
      </c>
      <c r="F13" s="19"/>
      <c r="G13" s="86">
        <v>1000</v>
      </c>
      <c r="I13" s="11">
        <v>0</v>
      </c>
      <c r="K13" s="51">
        <v>0</v>
      </c>
      <c r="M13" s="11">
        <f t="shared" si="1"/>
        <v>0</v>
      </c>
      <c r="O13" s="11">
        <v>10330547000</v>
      </c>
      <c r="Q13" s="51">
        <v>-1156216939</v>
      </c>
      <c r="S13" s="51">
        <f t="shared" si="2"/>
        <v>9174330061</v>
      </c>
    </row>
    <row r="14" spans="1:19" ht="30" customHeight="1">
      <c r="A14" s="28" t="s">
        <v>140</v>
      </c>
      <c r="C14" s="19" t="s">
        <v>5</v>
      </c>
      <c r="D14" s="19"/>
      <c r="E14" s="86">
        <v>11750844</v>
      </c>
      <c r="F14" s="19"/>
      <c r="G14" s="86">
        <v>1000</v>
      </c>
      <c r="I14" s="11">
        <v>0</v>
      </c>
      <c r="K14" s="11">
        <v>0</v>
      </c>
      <c r="M14" s="11">
        <v>0</v>
      </c>
      <c r="O14" s="11">
        <v>11750844000</v>
      </c>
      <c r="Q14" s="51">
        <v>0</v>
      </c>
      <c r="S14" s="51">
        <f t="shared" si="0"/>
        <v>11750844000</v>
      </c>
    </row>
    <row r="15" spans="1:19" ht="30" customHeight="1">
      <c r="A15" s="28" t="s">
        <v>17</v>
      </c>
      <c r="C15" s="19" t="s">
        <v>5</v>
      </c>
      <c r="D15" s="19"/>
      <c r="E15" s="86">
        <v>296399961</v>
      </c>
      <c r="F15" s="19"/>
      <c r="G15" s="86">
        <v>11</v>
      </c>
      <c r="I15" s="11">
        <v>0</v>
      </c>
      <c r="K15" s="11">
        <v>0</v>
      </c>
      <c r="M15" s="11">
        <v>0</v>
      </c>
      <c r="O15" s="11">
        <v>3260399571</v>
      </c>
      <c r="Q15" s="51">
        <v>0</v>
      </c>
      <c r="S15" s="51">
        <f t="shared" si="0"/>
        <v>3260399571</v>
      </c>
    </row>
    <row r="16" spans="1:19" ht="30" customHeight="1">
      <c r="A16" s="28" t="s">
        <v>36</v>
      </c>
      <c r="C16" s="19" t="s">
        <v>5</v>
      </c>
      <c r="D16" s="19"/>
      <c r="E16" s="86">
        <v>5329540</v>
      </c>
      <c r="F16" s="19"/>
      <c r="G16" s="86">
        <v>350</v>
      </c>
      <c r="I16" s="11">
        <v>0</v>
      </c>
      <c r="K16" s="11">
        <v>0</v>
      </c>
      <c r="M16" s="11">
        <v>0</v>
      </c>
      <c r="O16" s="11">
        <v>1865339000</v>
      </c>
      <c r="Q16" s="51">
        <v>0</v>
      </c>
      <c r="S16" s="51">
        <f t="shared" si="0"/>
        <v>1865339000</v>
      </c>
    </row>
    <row r="17" spans="1:23" ht="30" customHeight="1">
      <c r="A17" s="28" t="s">
        <v>16</v>
      </c>
      <c r="C17" s="19" t="s">
        <v>95</v>
      </c>
      <c r="D17" s="19"/>
      <c r="E17" s="86">
        <v>8099986</v>
      </c>
      <c r="F17" s="19"/>
      <c r="G17" s="86">
        <v>650</v>
      </c>
      <c r="I17" s="11">
        <v>0</v>
      </c>
      <c r="K17" s="11">
        <v>0</v>
      </c>
      <c r="M17" s="11">
        <v>0</v>
      </c>
      <c r="O17" s="11">
        <v>5264990900</v>
      </c>
      <c r="Q17" s="51">
        <v>0</v>
      </c>
      <c r="S17" s="51">
        <f t="shared" si="0"/>
        <v>5264990900</v>
      </c>
    </row>
    <row r="18" spans="1:23" ht="30" customHeight="1">
      <c r="A18" s="28" t="s">
        <v>19</v>
      </c>
      <c r="C18" s="19" t="s">
        <v>95</v>
      </c>
      <c r="D18" s="19"/>
      <c r="E18" s="86">
        <v>3382441</v>
      </c>
      <c r="F18" s="19"/>
      <c r="G18" s="86">
        <v>2280</v>
      </c>
      <c r="I18" s="11">
        <v>0</v>
      </c>
      <c r="K18" s="11">
        <v>0</v>
      </c>
      <c r="M18" s="11">
        <v>0</v>
      </c>
      <c r="O18" s="11">
        <v>7711965480</v>
      </c>
      <c r="Q18" s="51">
        <v>0</v>
      </c>
      <c r="S18" s="51">
        <f>O18+Q18</f>
        <v>7711965480</v>
      </c>
    </row>
    <row r="19" spans="1:23" ht="30" customHeight="1">
      <c r="A19" s="28" t="s">
        <v>41</v>
      </c>
      <c r="C19" s="19" t="s">
        <v>96</v>
      </c>
      <c r="D19" s="19"/>
      <c r="E19" s="86">
        <v>13500000</v>
      </c>
      <c r="F19" s="19"/>
      <c r="G19" s="86">
        <v>27</v>
      </c>
      <c r="I19" s="11">
        <v>0</v>
      </c>
      <c r="K19" s="11">
        <v>0</v>
      </c>
      <c r="M19" s="11">
        <v>0</v>
      </c>
      <c r="O19" s="11">
        <v>364500000</v>
      </c>
      <c r="Q19" s="51">
        <v>0</v>
      </c>
      <c r="S19" s="51">
        <f t="shared" si="0"/>
        <v>364500000</v>
      </c>
    </row>
    <row r="20" spans="1:23" ht="30" customHeight="1">
      <c r="A20" s="28" t="s">
        <v>34</v>
      </c>
      <c r="C20" s="19" t="s">
        <v>97</v>
      </c>
      <c r="D20" s="19"/>
      <c r="E20" s="86">
        <v>300000</v>
      </c>
      <c r="F20" s="19"/>
      <c r="G20" s="86">
        <v>1160</v>
      </c>
      <c r="I20" s="11">
        <v>0</v>
      </c>
      <c r="K20" s="11">
        <v>0</v>
      </c>
      <c r="M20" s="11">
        <v>0</v>
      </c>
      <c r="O20" s="11">
        <v>348000000</v>
      </c>
      <c r="Q20" s="51">
        <v>0</v>
      </c>
      <c r="S20" s="51">
        <f t="shared" si="0"/>
        <v>348000000</v>
      </c>
    </row>
    <row r="21" spans="1:23" ht="30" customHeight="1">
      <c r="A21" s="28" t="s">
        <v>39</v>
      </c>
      <c r="C21" s="19" t="s">
        <v>95</v>
      </c>
      <c r="D21" s="19"/>
      <c r="E21" s="86">
        <v>8000000</v>
      </c>
      <c r="F21" s="19"/>
      <c r="G21" s="86">
        <v>380</v>
      </c>
      <c r="I21" s="11">
        <v>0</v>
      </c>
      <c r="K21" s="11">
        <v>0</v>
      </c>
      <c r="M21" s="11">
        <v>0</v>
      </c>
      <c r="O21" s="11">
        <v>3040000000</v>
      </c>
      <c r="Q21" s="51">
        <v>0</v>
      </c>
      <c r="S21" s="51">
        <f t="shared" si="0"/>
        <v>3040000000</v>
      </c>
    </row>
    <row r="22" spans="1:23" ht="30" customHeight="1">
      <c r="A22" s="28" t="s">
        <v>42</v>
      </c>
      <c r="C22" s="19" t="s">
        <v>98</v>
      </c>
      <c r="D22" s="19"/>
      <c r="E22" s="86">
        <v>1048946</v>
      </c>
      <c r="F22" s="19"/>
      <c r="G22" s="86">
        <v>75</v>
      </c>
      <c r="I22" s="11">
        <v>0</v>
      </c>
      <c r="K22" s="11">
        <v>0</v>
      </c>
      <c r="M22" s="11">
        <v>0</v>
      </c>
      <c r="O22" s="11">
        <v>78670950</v>
      </c>
      <c r="Q22" s="51">
        <v>0</v>
      </c>
      <c r="S22" s="51">
        <f t="shared" si="0"/>
        <v>78670950</v>
      </c>
    </row>
    <row r="23" spans="1:23" ht="30" customHeight="1">
      <c r="A23" s="28" t="s">
        <v>31</v>
      </c>
      <c r="C23" s="19" t="s">
        <v>5</v>
      </c>
      <c r="D23" s="19"/>
      <c r="E23" s="86">
        <v>31445210</v>
      </c>
      <c r="F23" s="19"/>
      <c r="G23" s="86">
        <v>50</v>
      </c>
      <c r="I23" s="11">
        <v>0</v>
      </c>
      <c r="K23" s="11">
        <v>0</v>
      </c>
      <c r="M23" s="11">
        <v>0</v>
      </c>
      <c r="O23" s="11">
        <v>1572260500</v>
      </c>
      <c r="Q23" s="51">
        <v>0</v>
      </c>
      <c r="S23" s="51">
        <f t="shared" si="0"/>
        <v>1572260500</v>
      </c>
    </row>
    <row r="24" spans="1:23" ht="30" customHeight="1">
      <c r="A24" s="28" t="s">
        <v>29</v>
      </c>
      <c r="C24" s="19" t="s">
        <v>94</v>
      </c>
      <c r="D24" s="19"/>
      <c r="E24" s="86">
        <v>43500000</v>
      </c>
      <c r="F24" s="19"/>
      <c r="G24" s="86">
        <v>550</v>
      </c>
      <c r="I24" s="11">
        <v>0</v>
      </c>
      <c r="K24" s="11">
        <v>0</v>
      </c>
      <c r="M24" s="11">
        <v>0</v>
      </c>
      <c r="O24" s="11">
        <v>23925000000</v>
      </c>
      <c r="Q24" s="51">
        <v>0</v>
      </c>
      <c r="S24" s="51">
        <f t="shared" si="0"/>
        <v>23925000000</v>
      </c>
    </row>
    <row r="25" spans="1:23" ht="30" customHeight="1">
      <c r="A25" s="28" t="s">
        <v>18</v>
      </c>
      <c r="C25" s="19" t="s">
        <v>95</v>
      </c>
      <c r="D25" s="19"/>
      <c r="E25" s="86">
        <v>14391845</v>
      </c>
      <c r="F25" s="19"/>
      <c r="G25" s="86">
        <v>248</v>
      </c>
      <c r="I25" s="11">
        <v>0</v>
      </c>
      <c r="K25" s="11">
        <v>0</v>
      </c>
      <c r="M25" s="11">
        <v>0</v>
      </c>
      <c r="O25" s="11">
        <v>3569177560</v>
      </c>
      <c r="Q25" s="51">
        <v>0</v>
      </c>
      <c r="S25" s="51">
        <f t="shared" si="0"/>
        <v>3569177560</v>
      </c>
      <c r="W25" s="30"/>
    </row>
    <row r="26" spans="1:23" ht="30" customHeight="1">
      <c r="A26" s="28" t="s">
        <v>15</v>
      </c>
      <c r="C26" s="19" t="s">
        <v>5</v>
      </c>
      <c r="D26" s="19"/>
      <c r="E26" s="86">
        <v>75</v>
      </c>
      <c r="F26" s="19"/>
      <c r="G26" s="86">
        <v>7000</v>
      </c>
      <c r="I26" s="11">
        <v>0</v>
      </c>
      <c r="K26" s="11">
        <v>0</v>
      </c>
      <c r="M26" s="11">
        <v>0</v>
      </c>
      <c r="O26" s="11">
        <v>525000</v>
      </c>
      <c r="Q26" s="51">
        <v>0</v>
      </c>
      <c r="S26" s="51">
        <f t="shared" si="0"/>
        <v>525000</v>
      </c>
      <c r="W26" s="30"/>
    </row>
    <row r="27" spans="1:23" ht="30" customHeight="1">
      <c r="A27" s="28" t="s">
        <v>120</v>
      </c>
      <c r="C27" s="19" t="s">
        <v>95</v>
      </c>
      <c r="D27" s="19"/>
      <c r="E27" s="86">
        <v>7153912</v>
      </c>
      <c r="F27" s="19"/>
      <c r="G27" s="86">
        <v>1000</v>
      </c>
      <c r="I27" s="11">
        <v>0</v>
      </c>
      <c r="K27" s="11">
        <v>0</v>
      </c>
      <c r="M27" s="11">
        <v>0</v>
      </c>
      <c r="O27" s="11">
        <v>7153912000</v>
      </c>
      <c r="Q27" s="51">
        <v>0</v>
      </c>
      <c r="S27" s="51">
        <f>O27+Q27</f>
        <v>7153912000</v>
      </c>
    </row>
    <row r="28" spans="1:23" ht="30" customHeight="1">
      <c r="A28" s="28" t="s">
        <v>38</v>
      </c>
      <c r="C28" s="19" t="s">
        <v>165</v>
      </c>
      <c r="D28" s="19"/>
      <c r="E28" s="86">
        <v>5261000</v>
      </c>
      <c r="F28" s="19"/>
      <c r="G28" s="86">
        <v>78</v>
      </c>
      <c r="I28" s="11">
        <f>G28*E28</f>
        <v>410358000</v>
      </c>
      <c r="K28" s="51">
        <v>-58553725</v>
      </c>
      <c r="M28" s="11">
        <f>I28+K28</f>
        <v>351804275</v>
      </c>
      <c r="O28" s="11">
        <f>I28+19700000</f>
        <v>430058000</v>
      </c>
      <c r="Q28" s="51">
        <f>K28</f>
        <v>-58553725</v>
      </c>
      <c r="S28" s="51">
        <f t="shared" si="0"/>
        <v>371504275</v>
      </c>
    </row>
    <row r="29" spans="1:23" ht="30" customHeight="1">
      <c r="A29" s="28" t="s">
        <v>30</v>
      </c>
      <c r="C29" s="19" t="s">
        <v>164</v>
      </c>
      <c r="D29" s="19"/>
      <c r="E29" s="86">
        <v>43419814</v>
      </c>
      <c r="F29" s="19"/>
      <c r="G29" s="86">
        <v>270</v>
      </c>
      <c r="I29" s="11">
        <f>G29*E29</f>
        <v>11723349780</v>
      </c>
      <c r="K29" s="51">
        <f>Q29</f>
        <v>-1589489106</v>
      </c>
      <c r="M29" s="11">
        <f>I29+K29</f>
        <v>10133860674</v>
      </c>
      <c r="O29" s="11">
        <f t="shared" ref="O29:O30" si="3">I29</f>
        <v>11723349780</v>
      </c>
      <c r="Q29" s="51">
        <v>-1589489106</v>
      </c>
      <c r="S29" s="51">
        <f>O29+Q29</f>
        <v>10133860674</v>
      </c>
    </row>
    <row r="30" spans="1:23" ht="30.75" customHeight="1">
      <c r="A30" s="28" t="s">
        <v>148</v>
      </c>
      <c r="C30" s="19" t="s">
        <v>164</v>
      </c>
      <c r="D30" s="19"/>
      <c r="E30" s="86">
        <v>1365000</v>
      </c>
      <c r="F30" s="19"/>
      <c r="G30" s="86">
        <v>4000</v>
      </c>
      <c r="I30" s="11">
        <f>G30*E30</f>
        <v>5460000000</v>
      </c>
      <c r="K30" s="51">
        <v>-740284192</v>
      </c>
      <c r="M30" s="11">
        <f>I30+K30</f>
        <v>4719715808</v>
      </c>
      <c r="O30" s="11">
        <f t="shared" si="3"/>
        <v>5460000000</v>
      </c>
      <c r="Q30" s="51">
        <f t="shared" ref="Q30" si="4">K30</f>
        <v>-740284192</v>
      </c>
      <c r="S30" s="51">
        <f>O30+Q30</f>
        <v>4719715808</v>
      </c>
    </row>
    <row r="31" spans="1:23" ht="30" customHeight="1">
      <c r="A31" s="28" t="s">
        <v>137</v>
      </c>
      <c r="C31" s="19" t="s">
        <v>142</v>
      </c>
      <c r="D31" s="19"/>
      <c r="E31" s="86">
        <v>400</v>
      </c>
      <c r="F31" s="19"/>
      <c r="G31" s="86">
        <v>315594</v>
      </c>
      <c r="I31" s="11">
        <v>0</v>
      </c>
      <c r="K31" s="51">
        <v>0</v>
      </c>
      <c r="M31" s="11">
        <v>0</v>
      </c>
      <c r="O31" s="11">
        <v>126237600</v>
      </c>
      <c r="Q31" s="51">
        <v>0</v>
      </c>
      <c r="S31" s="51">
        <f t="shared" si="0"/>
        <v>126237600</v>
      </c>
    </row>
    <row r="32" spans="1:23" ht="30" customHeight="1">
      <c r="A32" s="28" t="s">
        <v>138</v>
      </c>
      <c r="C32" s="19" t="s">
        <v>122</v>
      </c>
      <c r="D32" s="19"/>
      <c r="E32" s="86">
        <v>46</v>
      </c>
      <c r="F32" s="19"/>
      <c r="G32" s="86">
        <v>5121186</v>
      </c>
      <c r="I32" s="11">
        <v>0</v>
      </c>
      <c r="K32" s="51">
        <v>0</v>
      </c>
      <c r="M32" s="11">
        <f>I32</f>
        <v>0</v>
      </c>
      <c r="O32" s="11">
        <v>271060244</v>
      </c>
      <c r="Q32" s="51">
        <v>0</v>
      </c>
      <c r="S32" s="51">
        <f t="shared" si="0"/>
        <v>271060244</v>
      </c>
    </row>
    <row r="33" spans="1:19" ht="30" customHeight="1" thickBot="1">
      <c r="A33" s="20" t="s">
        <v>43</v>
      </c>
      <c r="C33" s="11"/>
      <c r="E33" s="11"/>
      <c r="G33" s="11"/>
      <c r="I33" s="22">
        <f>SUM(I7:I32)</f>
        <v>17593707780</v>
      </c>
      <c r="K33" s="53">
        <f>SUM(K7:K32)</f>
        <v>-2388327023</v>
      </c>
      <c r="M33" s="22">
        <f>SUM(M7:M32)</f>
        <v>15205380757</v>
      </c>
      <c r="O33" s="22">
        <f>SUM(O7:O32)</f>
        <v>147131730555</v>
      </c>
      <c r="Q33" s="53">
        <f>SUM(Q7:Q32)</f>
        <v>-4883052678</v>
      </c>
      <c r="S33" s="104">
        <f>SUM(S7:S32)</f>
        <v>142248677877</v>
      </c>
    </row>
    <row r="34" spans="1:19" ht="30" customHeight="1" thickTop="1"/>
    <row r="36" spans="1:19" ht="30" customHeight="1">
      <c r="O36" s="11"/>
    </row>
    <row r="37" spans="1:19" ht="30" customHeight="1">
      <c r="O37" s="11"/>
    </row>
    <row r="39" spans="1:19" ht="30" customHeight="1">
      <c r="S39" s="11"/>
    </row>
    <row r="40" spans="1:19" ht="30" customHeight="1">
      <c r="S40" s="11"/>
    </row>
    <row r="41" spans="1:19" ht="30" customHeight="1">
      <c r="S41" s="11"/>
    </row>
    <row r="42" spans="1:19" ht="30" customHeight="1">
      <c r="S42" s="11"/>
    </row>
  </sheetData>
  <autoFilter ref="A1:A37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2025-12-01T10:49:55Z</cp:lastPrinted>
  <dcterms:created xsi:type="dcterms:W3CDTF">2025-08-25T13:34:27Z</dcterms:created>
  <dcterms:modified xsi:type="dcterms:W3CDTF">2026-04-25T07:08:53Z</dcterms:modified>
</cp:coreProperties>
</file>