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official\صندوق\Bakhshi Sanaye Surena\رویین\گزارشات قانونی و عملکرد\صورت وضعیت پرتفوی\1405\14050131\"/>
    </mc:Choice>
  </mc:AlternateContent>
  <xr:revisionPtr revIDLastSave="0" documentId="13_ncr:1_{752FFE87-72E2-4E69-8C2B-EC6099B71A72}" xr6:coauthVersionLast="47" xr6:coauthVersionMax="47" xr10:uidLastSave="{00000000-0000-0000-0000-000000000000}"/>
  <bookViews>
    <workbookView xWindow="-120" yWindow="-120" windowWidth="29040" windowHeight="15840" tabRatio="838" firstSheet="1" activeTab="3" xr2:uid="{00000000-000D-0000-FFFF-FFFF00000000}"/>
  </bookViews>
  <sheets>
    <sheet name="صورت وضعیت" sheetId="1" r:id="rId1"/>
    <sheet name="سهام" sheetId="2" r:id="rId2"/>
    <sheet name="اوراق مشتقه" sheetId="3" state="hidden" r:id="rId3"/>
    <sheet name="تعدیل قیمت" sheetId="23" r:id="rId4"/>
    <sheet name="سپرده" sheetId="7" r:id="rId5"/>
    <sheet name="درآمد" sheetId="8" r:id="rId6"/>
    <sheet name="درآمد سپرده بانکی" sheetId="13" r:id="rId7"/>
    <sheet name="سایر درآمدها" sheetId="14" r:id="rId8"/>
    <sheet name="سود سپرده بانکی" sheetId="18" r:id="rId9"/>
    <sheet name="درآمد سرمایه گذاری در سهام" sheetId="9" r:id="rId10"/>
    <sheet name="درآمد سود سهام" sheetId="15" r:id="rId11"/>
    <sheet name="درآمد ناشی از فروش  " sheetId="22" r:id="rId12"/>
    <sheet name="درآمد اعمال اختیار" sheetId="20" r:id="rId13"/>
    <sheet name="درآمد ناشی از تغییر قیمت اوراق" sheetId="21" r:id="rId14"/>
  </sheets>
  <definedNames>
    <definedName name="_xlnm._FilterDatabase" localSheetId="3" hidden="1">'تعدیل قیمت'!$A$1:$A$38</definedName>
    <definedName name="_xlnm._FilterDatabase" localSheetId="12" hidden="1">'درآمد اعمال اختیار'!$A$1:$A$40</definedName>
    <definedName name="_xlnm._FilterDatabase" localSheetId="9" hidden="1">'درآمد سرمایه گذاری در سهام'!$A$1:$A$70</definedName>
    <definedName name="_xlnm._FilterDatabase" localSheetId="10" hidden="1">'درآمد سود سهام'!$A$1:$A$28</definedName>
    <definedName name="_xlnm._FilterDatabase" localSheetId="13" hidden="1">'درآمد ناشی از تغییر قیمت اوراق'!$A$1:$A$39</definedName>
    <definedName name="_xlnm._FilterDatabase" localSheetId="11" hidden="1">'درآمد ناشی از فروش  '!$A$1:$A$62</definedName>
    <definedName name="_xlnm._FilterDatabase" localSheetId="1" hidden="1">سهام!$A$1:$AA$40</definedName>
    <definedName name="_xlnm.Print_Area" localSheetId="2">'اوراق مشتقه'!$A$1:$AX$17</definedName>
    <definedName name="_xlnm.Print_Area" localSheetId="3">'تعدیل قیمت'!$A$1:$O$36</definedName>
    <definedName name="_xlnm.Print_Area" localSheetId="5">درآمد!$A$1:$K$12</definedName>
    <definedName name="_xlnm.Print_Area" localSheetId="12">'درآمد اعمال اختیار'!$A$1:$U$39</definedName>
    <definedName name="_xlnm.Print_Area" localSheetId="6">'درآمد سپرده بانکی'!$A$1:$K$12</definedName>
    <definedName name="_xlnm.Print_Area" localSheetId="9">'درآمد سرمایه گذاری در سهام'!$A$1:$U$67</definedName>
    <definedName name="_xlnm.Print_Area" localSheetId="10">'درآمد سود سهام'!$A$1:$T$26</definedName>
    <definedName name="_xlnm.Print_Area" localSheetId="13">'درآمد ناشی از تغییر قیمت اوراق'!$A$1:$I$38</definedName>
    <definedName name="_xlnm.Print_Area" localSheetId="11">'درآمد ناشی از فروش  '!$A$1:$R$63</definedName>
    <definedName name="_xlnm.Print_Area" localSheetId="7">'سایر درآمدها'!$A$1:$G$11</definedName>
    <definedName name="_xlnm.Print_Area" localSheetId="4">سپرده!$A$1:$L$11</definedName>
    <definedName name="_xlnm.Print_Area" localSheetId="1">سهام!$A$1:$AB$40</definedName>
    <definedName name="_xlnm.Print_Area" localSheetId="8">'سود سپرده بانکی'!$A$1:$M$12</definedName>
    <definedName name="_xlnm.Print_Area" localSheetId="0">'صورت وضعیت'!$A$1:$C$14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9" i="9" l="1"/>
  <c r="Q32" i="9"/>
  <c r="Q30" i="9"/>
  <c r="Q28" i="9"/>
  <c r="Q26" i="9"/>
  <c r="R29" i="9"/>
  <c r="O29" i="9"/>
  <c r="I21" i="21"/>
  <c r="I29" i="9"/>
  <c r="E29" i="9"/>
  <c r="E21" i="21"/>
  <c r="B38" i="21"/>
  <c r="F10" i="8"/>
  <c r="Q16" i="9"/>
  <c r="G16" i="9"/>
  <c r="Q45" i="22"/>
  <c r="I45" i="22"/>
  <c r="C35" i="23"/>
  <c r="K11" i="18" l="1"/>
  <c r="E11" i="18"/>
  <c r="L8" i="7"/>
  <c r="L9" i="7"/>
  <c r="L7" i="7"/>
  <c r="K35" i="23"/>
  <c r="O15" i="3"/>
  <c r="C15" i="3"/>
  <c r="C9" i="3"/>
  <c r="Y9" i="3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10" i="2"/>
  <c r="AA9" i="2"/>
  <c r="W31" i="2"/>
  <c r="W24" i="2"/>
  <c r="W25" i="2"/>
  <c r="W26" i="2"/>
  <c r="W23" i="2"/>
  <c r="W19" i="2"/>
  <c r="W20" i="2"/>
  <c r="W21" i="2"/>
  <c r="W18" i="2"/>
  <c r="W16" i="2"/>
  <c r="S28" i="2"/>
  <c r="L10" i="7" l="1"/>
  <c r="H10" i="7"/>
  <c r="D10" i="7"/>
  <c r="R26" i="9"/>
  <c r="R28" i="9"/>
  <c r="R30" i="9"/>
  <c r="R32" i="9"/>
  <c r="I10" i="9"/>
  <c r="I13" i="9"/>
  <c r="I20" i="9"/>
  <c r="I28" i="9"/>
  <c r="I30" i="9"/>
  <c r="I32" i="9"/>
  <c r="I26" i="21"/>
  <c r="O17" i="9" s="1"/>
  <c r="R17" i="9" s="1"/>
  <c r="E26" i="21"/>
  <c r="E17" i="9" s="1"/>
  <c r="I17" i="9" s="1"/>
  <c r="M55" i="9"/>
  <c r="M50" i="9"/>
  <c r="M45" i="9"/>
  <c r="M8" i="9"/>
  <c r="S23" i="2"/>
  <c r="H10" i="13" l="1"/>
  <c r="D10" i="13"/>
  <c r="F10" i="7"/>
  <c r="I48" i="22"/>
  <c r="W13" i="2" l="1"/>
  <c r="S18" i="2"/>
  <c r="W33" i="2"/>
  <c r="W34" i="2"/>
  <c r="W35" i="2"/>
  <c r="W36" i="2"/>
  <c r="W37" i="2"/>
  <c r="W38" i="2"/>
  <c r="W39" i="2"/>
  <c r="W32" i="2"/>
  <c r="W17" i="2"/>
  <c r="W29" i="2"/>
  <c r="W30" i="2"/>
  <c r="W15" i="2"/>
  <c r="W10" i="2"/>
  <c r="W11" i="2"/>
  <c r="W12" i="2"/>
  <c r="W9" i="2"/>
  <c r="S32" i="2" l="1"/>
  <c r="S33" i="2"/>
  <c r="S34" i="2"/>
  <c r="S35" i="2"/>
  <c r="S36" i="2"/>
  <c r="S37" i="2"/>
  <c r="S38" i="2"/>
  <c r="S39" i="2"/>
  <c r="S29" i="2"/>
  <c r="S30" i="2"/>
  <c r="S22" i="2"/>
  <c r="S24" i="2"/>
  <c r="S25" i="2"/>
  <c r="S26" i="2"/>
  <c r="S20" i="2"/>
  <c r="S16" i="2"/>
  <c r="S17" i="2"/>
  <c r="S15" i="2"/>
  <c r="S10" i="2"/>
  <c r="S11" i="2"/>
  <c r="S12" i="2"/>
  <c r="S13" i="2"/>
  <c r="S9" i="2"/>
  <c r="S21" i="2"/>
  <c r="S27" i="2"/>
  <c r="S19" i="2"/>
  <c r="S14" i="2"/>
  <c r="S31" i="2"/>
  <c r="J8" i="7"/>
  <c r="J9" i="7"/>
  <c r="J7" i="7"/>
  <c r="Y40" i="2"/>
  <c r="W40" i="2"/>
  <c r="J10" i="7" l="1"/>
  <c r="Q56" i="9"/>
  <c r="I8" i="21"/>
  <c r="O52" i="9" s="1"/>
  <c r="I9" i="21"/>
  <c r="O51" i="9" s="1"/>
  <c r="I10" i="21"/>
  <c r="O43" i="9" s="1"/>
  <c r="I11" i="21"/>
  <c r="O55" i="9" s="1"/>
  <c r="R55" i="9" s="1"/>
  <c r="I12" i="21"/>
  <c r="O18" i="9" s="1"/>
  <c r="I13" i="21"/>
  <c r="O44" i="9" s="1"/>
  <c r="I14" i="21"/>
  <c r="O61" i="9" s="1"/>
  <c r="I15" i="21"/>
  <c r="O12" i="9" s="1"/>
  <c r="I16" i="21"/>
  <c r="O58" i="9" s="1"/>
  <c r="I17" i="21"/>
  <c r="O37" i="9" s="1"/>
  <c r="I18" i="21"/>
  <c r="O19" i="9" s="1"/>
  <c r="I19" i="21"/>
  <c r="O63" i="9" s="1"/>
  <c r="R63" i="9" s="1"/>
  <c r="I20" i="21"/>
  <c r="O9" i="9" s="1"/>
  <c r="I22" i="21"/>
  <c r="O25" i="9" s="1"/>
  <c r="I23" i="21"/>
  <c r="O47" i="9" s="1"/>
  <c r="I24" i="21"/>
  <c r="O15" i="9" s="1"/>
  <c r="I25" i="21"/>
  <c r="O16" i="9" s="1"/>
  <c r="R16" i="9" s="1"/>
  <c r="I27" i="21"/>
  <c r="O22" i="9" s="1"/>
  <c r="I28" i="21"/>
  <c r="O56" i="9" s="1"/>
  <c r="I29" i="21"/>
  <c r="O59" i="9" s="1"/>
  <c r="I30" i="21"/>
  <c r="O35" i="9" s="1"/>
  <c r="I31" i="21"/>
  <c r="O8" i="9" s="1"/>
  <c r="I32" i="21"/>
  <c r="O34" i="9" s="1"/>
  <c r="I33" i="21"/>
  <c r="O64" i="9" s="1"/>
  <c r="I34" i="21"/>
  <c r="O33" i="9" s="1"/>
  <c r="I35" i="21"/>
  <c r="O62" i="9" s="1"/>
  <c r="R62" i="9" s="1"/>
  <c r="I36" i="21"/>
  <c r="O65" i="9" s="1"/>
  <c r="I37" i="21"/>
  <c r="O66" i="9" s="1"/>
  <c r="I7" i="21"/>
  <c r="O60" i="9" s="1"/>
  <c r="C38" i="21"/>
  <c r="D38" i="21"/>
  <c r="E36" i="21"/>
  <c r="E65" i="9" s="1"/>
  <c r="E8" i="21"/>
  <c r="E52" i="9" s="1"/>
  <c r="E9" i="21"/>
  <c r="E51" i="9" s="1"/>
  <c r="E10" i="21"/>
  <c r="E43" i="9" s="1"/>
  <c r="E11" i="21"/>
  <c r="E55" i="9" s="1"/>
  <c r="I55" i="9" s="1"/>
  <c r="E12" i="21"/>
  <c r="E13" i="21"/>
  <c r="E44" i="9" s="1"/>
  <c r="E14" i="21"/>
  <c r="E61" i="9" s="1"/>
  <c r="E15" i="21"/>
  <c r="E12" i="9" s="1"/>
  <c r="E16" i="21"/>
  <c r="E58" i="9" s="1"/>
  <c r="E17" i="21"/>
  <c r="E18" i="21"/>
  <c r="E19" i="9" s="1"/>
  <c r="E19" i="21"/>
  <c r="E63" i="9" s="1"/>
  <c r="I63" i="9" s="1"/>
  <c r="E20" i="21"/>
  <c r="E9" i="9" s="1"/>
  <c r="E22" i="21"/>
  <c r="E25" i="9" s="1"/>
  <c r="E23" i="21"/>
  <c r="E47" i="9" s="1"/>
  <c r="E24" i="21"/>
  <c r="E15" i="9" s="1"/>
  <c r="E25" i="21"/>
  <c r="E16" i="9" s="1"/>
  <c r="I16" i="9" s="1"/>
  <c r="E27" i="21"/>
  <c r="E28" i="21"/>
  <c r="E56" i="9" s="1"/>
  <c r="E29" i="21"/>
  <c r="E59" i="9" s="1"/>
  <c r="E30" i="21"/>
  <c r="E35" i="9" s="1"/>
  <c r="E31" i="21"/>
  <c r="E8" i="9" s="1"/>
  <c r="E32" i="21"/>
  <c r="E34" i="9" s="1"/>
  <c r="E33" i="21"/>
  <c r="E34" i="21"/>
  <c r="E33" i="9" s="1"/>
  <c r="E35" i="21"/>
  <c r="E37" i="21"/>
  <c r="E66" i="9" s="1"/>
  <c r="E7" i="21"/>
  <c r="E60" i="9" s="1"/>
  <c r="Q56" i="22"/>
  <c r="Q57" i="22"/>
  <c r="Q52" i="9" s="1"/>
  <c r="Q58" i="22"/>
  <c r="Q35" i="9" s="1"/>
  <c r="Q55" i="22"/>
  <c r="Q64" i="9" s="1"/>
  <c r="I51" i="22"/>
  <c r="G15" i="9" s="1"/>
  <c r="I58" i="22"/>
  <c r="G35" i="9" s="1"/>
  <c r="I57" i="22"/>
  <c r="G52" i="9" s="1"/>
  <c r="R64" i="9" l="1"/>
  <c r="R52" i="9"/>
  <c r="R35" i="9"/>
  <c r="I35" i="9"/>
  <c r="I15" i="9"/>
  <c r="I52" i="9"/>
  <c r="E64" i="9"/>
  <c r="E62" i="9"/>
  <c r="I62" i="9" s="1"/>
  <c r="E18" i="9"/>
  <c r="E22" i="9"/>
  <c r="E37" i="9"/>
  <c r="E38" i="21"/>
  <c r="I55" i="22"/>
  <c r="G64" i="9" s="1"/>
  <c r="I64" i="9" s="1"/>
  <c r="I56" i="22"/>
  <c r="G56" i="9" s="1"/>
  <c r="I56" i="9" s="1"/>
  <c r="M11" i="15" l="1"/>
  <c r="J12" i="8" l="1"/>
  <c r="H12" i="8"/>
  <c r="AA40" i="2" l="1"/>
  <c r="Q54" i="22"/>
  <c r="Q61" i="9" s="1"/>
  <c r="R61" i="9" s="1"/>
  <c r="Q53" i="22"/>
  <c r="Q47" i="9" s="1"/>
  <c r="Q52" i="22"/>
  <c r="Q59" i="9" s="1"/>
  <c r="R59" i="9" s="1"/>
  <c r="I54" i="22"/>
  <c r="G61" i="9" s="1"/>
  <c r="I61" i="9" s="1"/>
  <c r="I53" i="22"/>
  <c r="G47" i="9" s="1"/>
  <c r="I47" i="9" s="1"/>
  <c r="I52" i="22"/>
  <c r="G59" i="9" s="1"/>
  <c r="I59" i="9" s="1"/>
  <c r="G39" i="20" l="1"/>
  <c r="O39" i="20"/>
  <c r="O67" i="9" l="1"/>
  <c r="Q8" i="22" l="1"/>
  <c r="Q9" i="22"/>
  <c r="Q57" i="9" s="1"/>
  <c r="R57" i="9" s="1"/>
  <c r="Q10" i="22"/>
  <c r="Q46" i="9" s="1"/>
  <c r="Q11" i="22"/>
  <c r="Q14" i="9" s="1"/>
  <c r="R14" i="9" s="1"/>
  <c r="Q12" i="22"/>
  <c r="Q19" i="9" s="1"/>
  <c r="Q13" i="22"/>
  <c r="Q37" i="9" s="1"/>
  <c r="Q14" i="22"/>
  <c r="Q15" i="22"/>
  <c r="Q16" i="22"/>
  <c r="Q22" i="9" s="1"/>
  <c r="R22" i="9" s="1"/>
  <c r="Q17" i="22"/>
  <c r="Q18" i="22"/>
  <c r="Q19" i="22"/>
  <c r="Q20" i="22"/>
  <c r="Q21" i="22"/>
  <c r="Q22" i="22"/>
  <c r="Q23" i="22"/>
  <c r="Q24" i="22"/>
  <c r="Q25" i="22"/>
  <c r="Q12" i="9" s="1"/>
  <c r="R12" i="9" s="1"/>
  <c r="Q26" i="22"/>
  <c r="Q23" i="9" s="1"/>
  <c r="R23" i="9" s="1"/>
  <c r="Q27" i="22"/>
  <c r="Q43" i="9" s="1"/>
  <c r="R43" i="9" s="1"/>
  <c r="Q28" i="22"/>
  <c r="Q8" i="9" s="1"/>
  <c r="R8" i="9" s="1"/>
  <c r="Q29" i="22"/>
  <c r="Q30" i="22"/>
  <c r="Q44" i="9" s="1"/>
  <c r="Q31" i="22"/>
  <c r="Q32" i="22"/>
  <c r="Q20" i="9" s="1"/>
  <c r="Q33" i="22"/>
  <c r="Q45" i="9" s="1"/>
  <c r="R45" i="9" s="1"/>
  <c r="Q34" i="22"/>
  <c r="Q35" i="22"/>
  <c r="Q36" i="22"/>
  <c r="Q18" i="9" s="1"/>
  <c r="Q37" i="22"/>
  <c r="Q21" i="9" s="1"/>
  <c r="Q38" i="22"/>
  <c r="Q39" i="22"/>
  <c r="Q40" i="22"/>
  <c r="Q41" i="22"/>
  <c r="Q42" i="22"/>
  <c r="Q43" i="22"/>
  <c r="Q44" i="22"/>
  <c r="Q25" i="9" s="1"/>
  <c r="Q46" i="22"/>
  <c r="Q13" i="9" s="1"/>
  <c r="R13" i="9" s="1"/>
  <c r="Q47" i="22"/>
  <c r="Q10" i="9" s="1"/>
  <c r="R10" i="9" s="1"/>
  <c r="Q48" i="22"/>
  <c r="Q58" i="9" s="1"/>
  <c r="R58" i="9" s="1"/>
  <c r="Q49" i="22"/>
  <c r="Q9" i="9" s="1"/>
  <c r="R9" i="9" s="1"/>
  <c r="Q50" i="22"/>
  <c r="Q51" i="22"/>
  <c r="Q15" i="9" s="1"/>
  <c r="R15" i="9" s="1"/>
  <c r="Q59" i="22"/>
  <c r="Q60" i="22"/>
  <c r="Q7" i="22"/>
  <c r="Q51" i="9" s="1"/>
  <c r="R51" i="9" s="1"/>
  <c r="I8" i="22"/>
  <c r="I9" i="22"/>
  <c r="I10" i="22"/>
  <c r="I11" i="22"/>
  <c r="G14" i="9" s="1"/>
  <c r="I14" i="9" s="1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G12" i="9" s="1"/>
  <c r="I12" i="9" s="1"/>
  <c r="I26" i="22"/>
  <c r="I27" i="22"/>
  <c r="I28" i="22"/>
  <c r="G8" i="9" s="1"/>
  <c r="I8" i="9" s="1"/>
  <c r="I29" i="22"/>
  <c r="I30" i="22"/>
  <c r="I31" i="22"/>
  <c r="I32" i="22"/>
  <c r="I33" i="22"/>
  <c r="I34" i="22"/>
  <c r="I35" i="22"/>
  <c r="I36" i="22"/>
  <c r="G18" i="9" s="1"/>
  <c r="I18" i="9" s="1"/>
  <c r="I37" i="22"/>
  <c r="I38" i="22"/>
  <c r="I39" i="22"/>
  <c r="I40" i="22"/>
  <c r="I41" i="22"/>
  <c r="I42" i="22"/>
  <c r="I43" i="22"/>
  <c r="I44" i="22"/>
  <c r="I46" i="22"/>
  <c r="I47" i="22"/>
  <c r="G58" i="9"/>
  <c r="I58" i="9" s="1"/>
  <c r="I49" i="22"/>
  <c r="G9" i="9" s="1"/>
  <c r="I9" i="9" s="1"/>
  <c r="I50" i="22"/>
  <c r="I59" i="22"/>
  <c r="G65" i="9" s="1"/>
  <c r="I65" i="9" s="1"/>
  <c r="I60" i="22"/>
  <c r="G66" i="9" s="1"/>
  <c r="I66" i="9" s="1"/>
  <c r="I7" i="22"/>
  <c r="G51" i="9" s="1"/>
  <c r="I51" i="9" s="1"/>
  <c r="Q61" i="22" l="1"/>
  <c r="S8" i="15"/>
  <c r="S9" i="15"/>
  <c r="S10" i="15"/>
  <c r="S11" i="15"/>
  <c r="S12" i="15"/>
  <c r="S13" i="15"/>
  <c r="S14" i="15"/>
  <c r="S15" i="15"/>
  <c r="S16" i="15"/>
  <c r="S17" i="15"/>
  <c r="M56" i="9" s="1"/>
  <c r="R56" i="9" s="1"/>
  <c r="S18" i="15"/>
  <c r="S19" i="15"/>
  <c r="S20" i="15"/>
  <c r="S21" i="15"/>
  <c r="S22" i="15"/>
  <c r="S23" i="15"/>
  <c r="S24" i="15"/>
  <c r="S7" i="15"/>
  <c r="M8" i="15" l="1"/>
  <c r="M9" i="15"/>
  <c r="M10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7" i="15"/>
  <c r="M8" i="18"/>
  <c r="H8" i="13" s="1"/>
  <c r="M9" i="18"/>
  <c r="H9" i="13" s="1"/>
  <c r="M10" i="18"/>
  <c r="M7" i="18"/>
  <c r="H7" i="13" s="1"/>
  <c r="G10" i="18"/>
  <c r="G9" i="18"/>
  <c r="D9" i="13" s="1"/>
  <c r="G8" i="18"/>
  <c r="D8" i="13" s="1"/>
  <c r="G7" i="18"/>
  <c r="D7" i="13" s="1"/>
  <c r="H38" i="21"/>
  <c r="F38" i="21" l="1"/>
  <c r="U39" i="20"/>
  <c r="K39" i="20"/>
  <c r="E39" i="20"/>
  <c r="Q39" i="20"/>
  <c r="I32" i="20"/>
  <c r="N32" i="20" s="1"/>
  <c r="I28" i="20"/>
  <c r="N28" i="20" s="1"/>
  <c r="I27" i="20"/>
  <c r="N27" i="20" s="1"/>
  <c r="I26" i="20"/>
  <c r="N26" i="20" s="1"/>
  <c r="I12" i="20"/>
  <c r="N12" i="20" s="1"/>
  <c r="I10" i="20"/>
  <c r="N10" i="20" s="1"/>
  <c r="N39" i="20" l="1"/>
  <c r="S39" i="20"/>
  <c r="I39" i="20"/>
  <c r="Q65" i="9" l="1"/>
  <c r="R65" i="9" s="1"/>
  <c r="O61" i="22"/>
  <c r="M61" i="22"/>
  <c r="K61" i="22"/>
  <c r="G61" i="22"/>
  <c r="C61" i="22"/>
  <c r="Q66" i="9"/>
  <c r="R66" i="9" s="1"/>
  <c r="Q27" i="9"/>
  <c r="R27" i="9" s="1"/>
  <c r="G27" i="9"/>
  <c r="I27" i="9" s="1"/>
  <c r="G25" i="9"/>
  <c r="I25" i="9" s="1"/>
  <c r="Q41" i="9"/>
  <c r="R41" i="9" s="1"/>
  <c r="G41" i="9"/>
  <c r="I41" i="9" s="1"/>
  <c r="Q38" i="9"/>
  <c r="R38" i="9" s="1"/>
  <c r="G38" i="9"/>
  <c r="I38" i="9" s="1"/>
  <c r="Q54" i="9"/>
  <c r="R54" i="9" s="1"/>
  <c r="G54" i="9"/>
  <c r="I54" i="9" s="1"/>
  <c r="Q34" i="9"/>
  <c r="R34" i="9" s="1"/>
  <c r="G34" i="9"/>
  <c r="I34" i="9" s="1"/>
  <c r="G21" i="9"/>
  <c r="I21" i="9" s="1"/>
  <c r="Q42" i="9"/>
  <c r="R42" i="9" s="1"/>
  <c r="G42" i="9"/>
  <c r="I42" i="9" s="1"/>
  <c r="Q53" i="9"/>
  <c r="R53" i="9" s="1"/>
  <c r="G53" i="9"/>
  <c r="I53" i="9" s="1"/>
  <c r="G45" i="9"/>
  <c r="I45" i="9" s="1"/>
  <c r="Q50" i="9"/>
  <c r="R50" i="9" s="1"/>
  <c r="G50" i="9"/>
  <c r="I50" i="9" s="1"/>
  <c r="G44" i="9"/>
  <c r="I44" i="9" s="1"/>
  <c r="Q31" i="9"/>
  <c r="R31" i="9" s="1"/>
  <c r="G31" i="9"/>
  <c r="I31" i="9" s="1"/>
  <c r="G43" i="9"/>
  <c r="I43" i="9" s="1"/>
  <c r="G23" i="9"/>
  <c r="I23" i="9" s="1"/>
  <c r="Q36" i="9"/>
  <c r="R36" i="9" s="1"/>
  <c r="G36" i="9"/>
  <c r="I36" i="9" s="1"/>
  <c r="Q40" i="9"/>
  <c r="R40" i="9" s="1"/>
  <c r="G40" i="9"/>
  <c r="I40" i="9" s="1"/>
  <c r="Q49" i="9"/>
  <c r="G49" i="9"/>
  <c r="I49" i="9" s="1"/>
  <c r="Q33" i="9"/>
  <c r="G33" i="9"/>
  <c r="I33" i="9" s="1"/>
  <c r="Q48" i="9"/>
  <c r="G48" i="9"/>
  <c r="I48" i="9" s="1"/>
  <c r="Q11" i="9"/>
  <c r="R11" i="9" s="1"/>
  <c r="G11" i="9"/>
  <c r="I11" i="9" s="1"/>
  <c r="Q24" i="9"/>
  <c r="R24" i="9" s="1"/>
  <c r="G24" i="9"/>
  <c r="I24" i="9" s="1"/>
  <c r="G22" i="9"/>
  <c r="I22" i="9" s="1"/>
  <c r="G26" i="9"/>
  <c r="I26" i="9" s="1"/>
  <c r="G39" i="9"/>
  <c r="I39" i="9" s="1"/>
  <c r="G37" i="9"/>
  <c r="I37" i="9" s="1"/>
  <c r="G46" i="9"/>
  <c r="I46" i="9" s="1"/>
  <c r="G57" i="9"/>
  <c r="I57" i="9" s="1"/>
  <c r="Q60" i="9"/>
  <c r="R60" i="9" s="1"/>
  <c r="G60" i="9"/>
  <c r="I60" i="9" s="1"/>
  <c r="Q67" i="9" l="1"/>
  <c r="E67" i="9"/>
  <c r="I38" i="21"/>
  <c r="M20" i="9"/>
  <c r="R20" i="9" s="1"/>
  <c r="M18" i="9"/>
  <c r="R18" i="9" s="1"/>
  <c r="C67" i="9"/>
  <c r="H11" i="13" l="1"/>
  <c r="G38" i="21" l="1"/>
  <c r="Q40" i="2"/>
  <c r="O40" i="2"/>
  <c r="M40" i="2"/>
  <c r="K40" i="2"/>
  <c r="I40" i="2"/>
  <c r="G40" i="2"/>
  <c r="E40" i="2"/>
  <c r="M44" i="9"/>
  <c r="R44" i="9" s="1"/>
  <c r="M37" i="9"/>
  <c r="R37" i="9" s="1"/>
  <c r="M19" i="9"/>
  <c r="R19" i="9" s="1"/>
  <c r="M21" i="9"/>
  <c r="R21" i="9" s="1"/>
  <c r="M39" i="9"/>
  <c r="R39" i="9" s="1"/>
  <c r="M25" i="9"/>
  <c r="R25" i="9" s="1"/>
  <c r="M47" i="9"/>
  <c r="R47" i="9" s="1"/>
  <c r="M46" i="9"/>
  <c r="R46" i="9" s="1"/>
  <c r="M48" i="9"/>
  <c r="R48" i="9" s="1"/>
  <c r="M49" i="9"/>
  <c r="R49" i="9" s="1"/>
  <c r="M33" i="9"/>
  <c r="R33" i="9" s="1"/>
  <c r="Q25" i="15"/>
  <c r="O25" i="15"/>
  <c r="M25" i="15"/>
  <c r="K25" i="15"/>
  <c r="I25" i="15"/>
  <c r="F10" i="14"/>
  <c r="D10" i="14"/>
  <c r="F11" i="8" s="1"/>
  <c r="D11" i="13"/>
  <c r="F9" i="8" s="1"/>
  <c r="I11" i="18"/>
  <c r="C11" i="18"/>
  <c r="R67" i="9" l="1"/>
  <c r="M67" i="9"/>
  <c r="S40" i="2"/>
  <c r="M11" i="18"/>
  <c r="G11" i="18"/>
  <c r="S25" i="15"/>
  <c r="E61" i="22" l="1"/>
  <c r="I12" i="22"/>
  <c r="I61" i="22" s="1"/>
  <c r="G19" i="9" l="1"/>
  <c r="I19" i="9" s="1"/>
  <c r="I67" i="9" l="1"/>
  <c r="F6" i="8" s="1"/>
  <c r="F12" i="8" s="1"/>
  <c r="G67" i="9"/>
</calcChain>
</file>

<file path=xl/sharedStrings.xml><?xml version="1.0" encoding="utf-8"?>
<sst xmlns="http://schemas.openxmlformats.org/spreadsheetml/2006/main" count="547" uniqueCount="246">
  <si>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</si>
  <si>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</si>
  <si>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</si>
  <si>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</si>
  <si>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</si>
  <si>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</si>
  <si>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</si>
  <si>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</si>
  <si>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</si>
  <si>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</si>
  <si>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</si>
  <si>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</si>
  <si>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</si>
  <si>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</si>
  <si>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</si>
  <si>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</si>
  <si>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خودرو</t>
  </si>
  <si>
    <t>ایمن خودرو شرق</t>
  </si>
  <si>
    <t>بانک ملت</t>
  </si>
  <si>
    <t>بانک‌اقتصادنوین‌</t>
  </si>
  <si>
    <t>بیمه اتکایی ایران معین</t>
  </si>
  <si>
    <t>پالایش نفت تهران</t>
  </si>
  <si>
    <t>پالایش نفت لاوان</t>
  </si>
  <si>
    <t>پویا</t>
  </si>
  <si>
    <t>توسعه نیشکر و  صنایع جانبی</t>
  </si>
  <si>
    <t>تولیدی برنا باطری</t>
  </si>
  <si>
    <t>سرمایه گذاری امین مهرگان</t>
  </si>
  <si>
    <t>صنایع ارتباطی آوا</t>
  </si>
  <si>
    <t>صنعتی بهپاک</t>
  </si>
  <si>
    <t>فولاد  خوزستان</t>
  </si>
  <si>
    <t>فولاد امیرکبیرکاشان</t>
  </si>
  <si>
    <t>فولاد مبارکه اصفهان</t>
  </si>
  <si>
    <t>فولاد هرمزگان جنوب</t>
  </si>
  <si>
    <t>فولاد کاوه جنوب کیش</t>
  </si>
  <si>
    <t>گروه‌صنعتی‌سپاهان‌</t>
  </si>
  <si>
    <t>مدیریت نیروگاهی ایرانیان مپنا</t>
  </si>
  <si>
    <t>ملی‌ صنایع‌ مس‌ ایران‌</t>
  </si>
  <si>
    <t>نورایستا پلاستیک</t>
  </si>
  <si>
    <t>نوردوقطعات‌ فولادی‌</t>
  </si>
  <si>
    <t>کانی کربن طبس</t>
  </si>
  <si>
    <t>کشتیرانی جمهوری اسلامی ایران</t>
  </si>
  <si>
    <t>مخابرات ایران</t>
  </si>
  <si>
    <t>بازرسی مهندسی و صنعتی ایران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</si>
  <si>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</si>
  <si>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</si>
  <si>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</si>
  <si>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</si>
  <si>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</si>
  <si>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</si>
  <si>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</si>
  <si>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</si>
  <si>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</si>
  <si>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</si>
  <si>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</si>
  <si>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</si>
  <si>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 خرید</t>
  </si>
  <si>
    <t>موقعیت فروش</t>
  </si>
  <si>
    <t>اختیارخ فولاد-1900-1404/09/12</t>
  </si>
  <si>
    <t>اطلاعات آماری مرتبط با قراردادهای آتی توسط صندوق سرمایه گذاری: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</si>
  <si>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</si>
  <si>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</si>
  <si>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</si>
  <si>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</si>
  <si>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</si>
  <si>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</si>
  <si>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خاورمیانه نیایش</t>
  </si>
  <si>
    <t>سپرده کوتاه مدت بانک گردشگری آپادانا</t>
  </si>
  <si>
    <t>سپرده کوتاه مدت بانک ملی بورس اوراق بهادار</t>
  </si>
  <si>
    <t>سپرده کوتاه مدت بانک سپه بلوار کشاورز تهران</t>
  </si>
  <si>
    <t>صورت وضعیت درآمدها رویین</t>
  </si>
  <si>
    <t>-2</t>
  </si>
  <si>
    <t>شرح</t>
  </si>
  <si>
    <t>یادداشت</t>
  </si>
  <si>
    <t>درصد از کل درآمدها</t>
  </si>
  <si>
    <t>درصد از کل دارایی ها</t>
  </si>
  <si>
    <t>2-2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</si>
  <si>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</si>
  <si>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</si>
  <si>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</si>
  <si>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</si>
  <si>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</si>
  <si>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</si>
  <si>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</si>
  <si>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 .بیمه ایران - معین</t>
  </si>
  <si>
    <t>پالایش نفت اصفهان</t>
  </si>
  <si>
    <t>سرمایه گذاری مهر</t>
  </si>
  <si>
    <t>توسعه سرمایه و صنعت غدیر</t>
  </si>
  <si>
    <t>دشت‌ مرغاب‌</t>
  </si>
  <si>
    <t>کشتیرانی دریای خزر</t>
  </si>
  <si>
    <t>صنایع غذایی رضوی</t>
  </si>
  <si>
    <t>سایپا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</si>
  <si>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</si>
  <si>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</si>
  <si>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</si>
  <si>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</si>
  <si>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</si>
  <si>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</si>
  <si>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</si>
  <si>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</si>
  <si>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</si>
  <si>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</si>
  <si>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</si>
  <si>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</si>
  <si>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</si>
  <si>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1404/04/22</t>
  </si>
  <si>
    <t>1404/04/30</t>
  </si>
  <si>
    <t>1404/05/13</t>
  </si>
  <si>
    <t>1404/05/14</t>
  </si>
  <si>
    <t>1404/04/05</t>
  </si>
  <si>
    <t>1404/05/05</t>
  </si>
  <si>
    <t>1404/04/29</t>
  </si>
  <si>
    <t>1404/04/21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</si>
  <si>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</si>
  <si>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</si>
  <si>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</si>
  <si>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</si>
  <si>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</si>
  <si>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</si>
  <si>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</si>
  <si>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</si>
  <si>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</si>
  <si>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ارزش اعمال</t>
  </si>
  <si>
    <t>ارزش دفتری اختیار</t>
  </si>
  <si>
    <t>کارمزد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</si>
  <si>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</si>
  <si>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</si>
  <si>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</si>
  <si>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</si>
  <si>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صندوق سرمایه گذاری بخشی صنایع سورنا- نماد رویین</t>
  </si>
  <si>
    <t>صورت وضعیت پرتفوی</t>
  </si>
  <si>
    <t xml:space="preserve">صورت وضعیت پرتفوی </t>
  </si>
  <si>
    <t>صندوق سرمایه گذاری بخشی صنایع سورنا-نماد رویین</t>
  </si>
  <si>
    <t>صورت وضعیت درآمدها</t>
  </si>
  <si>
    <t xml:space="preserve">صورت وضعیت درآمدها </t>
  </si>
  <si>
    <t>سرمایه‌گذاری‌توکافولاد</t>
  </si>
  <si>
    <t>معدنی و صنعتی گل گهر</t>
  </si>
  <si>
    <t xml:space="preserve">گروه مپنا </t>
  </si>
  <si>
    <t>مس‌ شهیدباهنر</t>
  </si>
  <si>
    <t>توسعه‌معادن‌وفلزات‌</t>
  </si>
  <si>
    <t>اختیارخ فولاد-2800-1404/09/12</t>
  </si>
  <si>
    <t>اختیارخ فولاد-2600-1404/09/12</t>
  </si>
  <si>
    <t>2-1</t>
  </si>
  <si>
    <t>2-3</t>
  </si>
  <si>
    <t>2-4</t>
  </si>
  <si>
    <t>2-5</t>
  </si>
  <si>
    <t>2-1-درآمد حاصل از سرمایه­گذاری در سهام و حق تقدم سهام</t>
  </si>
  <si>
    <t>2-4-</t>
  </si>
  <si>
    <t>2-5-</t>
  </si>
  <si>
    <t>تولیدی چدن سازان</t>
  </si>
  <si>
    <t>جنرال مکانیک</t>
  </si>
  <si>
    <t>سپنتا</t>
  </si>
  <si>
    <t>نورد آلومینیوم</t>
  </si>
  <si>
    <t>اختیارخ فولاد-3250-1404/09/12</t>
  </si>
  <si>
    <t>اختیارخ فولاد-3000-1404/09/12</t>
  </si>
  <si>
    <t>گروه مپنا</t>
  </si>
  <si>
    <t>1404/07/22</t>
  </si>
  <si>
    <t>آهن و فولاد غدیر ایرانیان</t>
  </si>
  <si>
    <t>صبا فولاد خلیج فارس</t>
  </si>
  <si>
    <t>معدنی و صنعتی چادرملو</t>
  </si>
  <si>
    <t>پویا زرکان آق دره</t>
  </si>
  <si>
    <t>فراورده های نسوزایران</t>
  </si>
  <si>
    <t>سرمایه گذاری صدرتامین</t>
  </si>
  <si>
    <t>مس شهیدباهنر</t>
  </si>
  <si>
    <t>فولاد خوزستان</t>
  </si>
  <si>
    <t>ایران خودرو</t>
  </si>
  <si>
    <t>فراورده‌ های‌ نسوزایران‌</t>
  </si>
  <si>
    <t>معدنی‌وصنعتی‌چادرملو</t>
  </si>
  <si>
    <t>توسعه نیشکر و صنایع جانبی</t>
  </si>
  <si>
    <t>نوردوقطعات فولادی</t>
  </si>
  <si>
    <t>ملی صنایع مس ایران</t>
  </si>
  <si>
    <t>بانک اقتصاد نوین</t>
  </si>
  <si>
    <t>گروه صنعتی سپاهان</t>
  </si>
  <si>
    <t>سرمایه‌گذاری مهر</t>
  </si>
  <si>
    <t>دشت مرغاب</t>
  </si>
  <si>
    <t>اختیارخ فولاد-6500-1404/05/15</t>
  </si>
  <si>
    <t>اختیارخ وبملت-3250-1404/05/22</t>
  </si>
  <si>
    <t>اختیارخ وبملت-3500-1404/05/22</t>
  </si>
  <si>
    <t>اختیارخ وبملت-3750-1404/05/22</t>
  </si>
  <si>
    <t>اختیارخ وبملت-4000-1404/05/22</t>
  </si>
  <si>
    <t>اختیارخ وبملت-4500-1404/05/22</t>
  </si>
  <si>
    <t>اختیارخ وبملت-2000-1404/04/25</t>
  </si>
  <si>
    <t>اختیارخ فولاد-2400-1404/07/09</t>
  </si>
  <si>
    <t>اختیارخ فولاد-2600-1404/07/09</t>
  </si>
  <si>
    <t>اختیارخ فولاد-3000-1404/07/09</t>
  </si>
  <si>
    <t>اختیارخ فولاد-3250-1404/07/09</t>
  </si>
  <si>
    <t>اختیارخ فولاد-3500-1404/07/09</t>
  </si>
  <si>
    <t>اختیارخ فولاد-3750-1404/07/09</t>
  </si>
  <si>
    <t>اختیارخ فولاد-4000-1404/07/09</t>
  </si>
  <si>
    <t>اختیارخ فولاد-4500-1404/07/09</t>
  </si>
  <si>
    <t>اختیارخ فولاد-5000-1404/07/09</t>
  </si>
  <si>
    <t>اختیارخ فولاد-5500-1404/07/09</t>
  </si>
  <si>
    <t>اختیارخ فولاد-6000-1404/07/09</t>
  </si>
  <si>
    <t>اختیارخ اهرم-18000-1404/08/28</t>
  </si>
  <si>
    <t>اختیارخ اهرم-16000-1404/08/28</t>
  </si>
  <si>
    <t>اختیارخ اهرم-30000-1404/08/28</t>
  </si>
  <si>
    <t>اختیارف اهرم-16000-1404/07/30</t>
  </si>
  <si>
    <t>اختیارخ فولاد-2200-1404/09/12</t>
  </si>
  <si>
    <t>اختیارخ فولاد-1700-1404/09/12</t>
  </si>
  <si>
    <t>1404/09/08</t>
  </si>
  <si>
    <t>آلومینیوم ایران</t>
  </si>
  <si>
    <t>هامون نایزه</t>
  </si>
  <si>
    <t>اختیارخ فولاد-3500-1404/11/08</t>
  </si>
  <si>
    <t>اختیارخ فولاد-3750-1404/11/08</t>
  </si>
  <si>
    <t>شمش طلا GoldBar</t>
  </si>
  <si>
    <t>شمش نقره SilverBar</t>
  </si>
  <si>
    <t>توسعه‌معادن‌و‌فلزات</t>
  </si>
  <si>
    <t>ح. بیمه ایران معین</t>
  </si>
  <si>
    <t>بهای تمام شده سهم</t>
  </si>
  <si>
    <t>مالیات اعمال</t>
  </si>
  <si>
    <t>موقعیت خرید</t>
  </si>
  <si>
    <t>اختیارخ فولاد-3250-1404/11/08</t>
  </si>
  <si>
    <t>آلیاژ گستر هامون</t>
  </si>
  <si>
    <t>کالسیمین</t>
  </si>
  <si>
    <t>کالسمین</t>
  </si>
  <si>
    <t>فولاد امیرکبیر کاشان</t>
  </si>
  <si>
    <t>برای ماه منتهی به 1404/12/29</t>
  </si>
  <si>
    <t>1404/12/29</t>
  </si>
  <si>
    <t>آلومینیوم‌ایران‌</t>
  </si>
  <si>
    <t>کالسیمین‌</t>
  </si>
  <si>
    <t>نورد آلومینیوم‌</t>
  </si>
  <si>
    <t>ح. سرمایه گذاری صدرتامین</t>
  </si>
  <si>
    <t>ح. سرمایه‌گذاری صدرتامین</t>
  </si>
  <si>
    <t>سرمایه‌گذاری صدرتامین</t>
  </si>
  <si>
    <t>برای ماه منتهی به 1405/01/31</t>
  </si>
  <si>
    <t>1405/01/31</t>
  </si>
  <si>
    <t>ح. معدنی و صنعتی گل گهر</t>
  </si>
  <si>
    <t>صندوق سرمایه‌گذاری بخشی صنایع سورنا- نماد رویین</t>
  </si>
  <si>
    <t>اوراق بهاداری که ارزش آنها در تاریخ گزارش تعدیل شده</t>
  </si>
  <si>
    <t>(براساس دستورالعمل نحوه تعیین قیمت خرید و فروش اوراق بهادار در صندوق‌های سرمایه‌گذاری)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</si>
  <si>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</si>
  <si>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</si>
  <si>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</si>
  <si>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</si>
  <si>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</si>
  <si>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</si>
  <si>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سرمایه‌گذاری صدر تامین</t>
  </si>
  <si>
    <t>سرفصل ها  از یکجا فراخوانی شوند</t>
  </si>
  <si>
    <t>گروه مپنا (سهامی عام)</t>
  </si>
  <si>
    <t>درآمد حاصل از سرمایه‌گذاری‌ها</t>
  </si>
  <si>
    <t>درآمد حاصل از سرمایه‌گذاری در سهام و حق تقدم سهام</t>
  </si>
  <si>
    <t>درآمد حاصل از سرمایه‌گذاری در واحدهای صندوق های سرمایه گذاری</t>
  </si>
  <si>
    <t>درآمد حاصل از سرمایه‌گذاری در اوراق بهادار با درآمد ثابت</t>
  </si>
  <si>
    <t>درآمد حاصل از سرمایه‌گذاری در سپرده بانکی و گواهی سپرده</t>
  </si>
  <si>
    <t>2-6</t>
  </si>
  <si>
    <t>درآمد حاصل از سرمایه‌گذاری در اختیار معامله سهام</t>
  </si>
  <si>
    <t>ح . معدنی و صنعتی گل گهر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</si>
</sst>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_(* #,##0.000_);_(* \(#,##0.000\);_(* &quot;-&quot;??_);_(@_)"/>
  </numFmts>
  <fonts count="20">
    <font>
      <sz val="10"/>
      <color rgb="FF000000"/>
      <name val="Arial"/>
      <charset val="1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color rgb="FF1E90FF"/>
      <name val="B Nazanin"/>
      <charset val="178"/>
    </font>
    <font>
      <sz val="12"/>
      <color rgb="FFFF0000"/>
      <name val="B Nazanin"/>
      <charset val="178"/>
    </font>
    <font>
      <b/>
      <sz val="12"/>
      <color rgb="FFFF0000"/>
      <name val="B Nazanin"/>
      <charset val="178"/>
    </font>
    <font>
      <sz val="12"/>
      <color theme="5" tint="-0.249977111117893"/>
      <name val="B Nazanin"/>
      <charset val="178"/>
    </font>
    <font>
      <sz val="12"/>
      <color theme="1"/>
      <name val="B Nazanin"/>
      <charset val="178"/>
    </font>
    <font>
      <sz val="14"/>
      <color rgb="FF000000"/>
      <name val="Arial"/>
      <family val="2"/>
    </font>
    <font>
      <b/>
      <sz val="12"/>
      <color theme="1"/>
      <name val="B Nazanin"/>
      <charset val="178"/>
    </font>
    <font>
      <sz val="13"/>
      <name val="B Nazanin"/>
      <charset val="178"/>
    </font>
    <font>
      <sz val="12"/>
      <name val="B Nazanin"/>
      <charset val="178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333333"/>
      <name val="IRANSans"/>
    </font>
    <font>
      <sz val="11"/>
      <color theme="1"/>
      <name val="B Nazanin"/>
      <charset val="178"/>
    </font>
    <font>
      <sz val="11"/>
      <color rgb="FF262626"/>
      <name val="IRANSans"/>
    </font>
    <font>
      <sz val="11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228"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horizontal="left"/>
    </xf>
    <xf numFmtId="38" fontId="2" fillId="0" borderId="2" xfId="0" applyNumberFormat="1" applyFont="1" applyBorder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38" fontId="1" fillId="0" borderId="5" xfId="0" applyNumberFormat="1" applyFont="1" applyBorder="1" applyAlignment="1">
      <alignment horizontal="center" vertical="center"/>
    </xf>
    <xf numFmtId="38" fontId="1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left"/>
    </xf>
    <xf numFmtId="10" fontId="2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8" fontId="2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 readingOrder="2"/>
    </xf>
    <xf numFmtId="0" fontId="2" fillId="2" borderId="0" xfId="0" applyFont="1" applyFill="1" applyAlignment="1">
      <alignment vertical="center"/>
    </xf>
    <xf numFmtId="3" fontId="1" fillId="0" borderId="7" xfId="0" applyNumberFormat="1" applyFont="1" applyBorder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164" fontId="2" fillId="0" borderId="0" xfId="1" applyNumberFormat="1" applyFont="1" applyAlignment="1">
      <alignment horizontal="left"/>
    </xf>
    <xf numFmtId="2" fontId="2" fillId="0" borderId="0" xfId="0" applyNumberFormat="1" applyFont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37" fontId="2" fillId="0" borderId="0" xfId="1" applyNumberFormat="1" applyFont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 vertical="center"/>
    </xf>
    <xf numFmtId="38" fontId="4" fillId="3" borderId="0" xfId="0" applyNumberFormat="1" applyFont="1" applyFill="1" applyAlignment="1">
      <alignment horizontal="center" vertical="center"/>
    </xf>
    <xf numFmtId="3" fontId="4" fillId="3" borderId="0" xfId="0" applyNumberFormat="1" applyFont="1" applyFill="1" applyAlignment="1">
      <alignment horizontal="center" vertical="center"/>
    </xf>
    <xf numFmtId="38" fontId="5" fillId="3" borderId="0" xfId="0" applyNumberFormat="1" applyFont="1" applyFill="1" applyAlignment="1">
      <alignment horizontal="center" vertical="center"/>
    </xf>
    <xf numFmtId="38" fontId="5" fillId="3" borderId="0" xfId="0" applyNumberFormat="1" applyFont="1" applyFill="1" applyAlignment="1">
      <alignment horizontal="left"/>
    </xf>
    <xf numFmtId="3" fontId="4" fillId="3" borderId="0" xfId="0" applyNumberFormat="1" applyFont="1" applyFill="1" applyAlignment="1">
      <alignment horizontal="right" vertical="top"/>
    </xf>
    <xf numFmtId="3" fontId="4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center" vertical="center"/>
    </xf>
    <xf numFmtId="38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right"/>
    </xf>
    <xf numFmtId="3" fontId="2" fillId="3" borderId="0" xfId="0" applyNumberFormat="1" applyFont="1" applyFill="1" applyAlignment="1">
      <alignment horizontal="left"/>
    </xf>
    <xf numFmtId="164" fontId="2" fillId="3" borderId="0" xfId="1" applyNumberFormat="1" applyFont="1" applyFill="1" applyAlignment="1">
      <alignment horizontal="center" vertical="center"/>
    </xf>
    <xf numFmtId="164" fontId="2" fillId="3" borderId="0" xfId="1" applyNumberFormat="1" applyFont="1" applyFill="1" applyBorder="1" applyAlignment="1">
      <alignment horizontal="center" vertical="center"/>
    </xf>
    <xf numFmtId="37" fontId="2" fillId="3" borderId="0" xfId="1" applyNumberFormat="1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8" fontId="1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8" fontId="4" fillId="2" borderId="0" xfId="0" applyNumberFormat="1" applyFont="1" applyFill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38" fontId="4" fillId="2" borderId="2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38" fontId="5" fillId="2" borderId="0" xfId="0" applyNumberFormat="1" applyFont="1" applyFill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38" fontId="9" fillId="2" borderId="2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38" fontId="9" fillId="2" borderId="8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38" fontId="9" fillId="2" borderId="5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37" fontId="1" fillId="2" borderId="2" xfId="1" applyNumberFormat="1" applyFont="1" applyFill="1" applyBorder="1" applyAlignment="1">
      <alignment horizontal="center" vertical="center" wrapText="1"/>
    </xf>
    <xf numFmtId="164" fontId="1" fillId="2" borderId="3" xfId="1" applyNumberFormat="1" applyFont="1" applyFill="1" applyBorder="1" applyAlignment="1">
      <alignment horizontal="center" vertical="center" wrapText="1"/>
    </xf>
    <xf numFmtId="37" fontId="1" fillId="2" borderId="8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Alignment="1">
      <alignment horizontal="right" vertical="center"/>
    </xf>
    <xf numFmtId="164" fontId="2" fillId="2" borderId="10" xfId="1" applyNumberFormat="1" applyFont="1" applyFill="1" applyBorder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 wrapText="1"/>
    </xf>
    <xf numFmtId="3" fontId="15" fillId="2" borderId="0" xfId="0" applyNumberFormat="1" applyFont="1" applyFill="1"/>
    <xf numFmtId="37" fontId="2" fillId="2" borderId="0" xfId="1" applyNumberFormat="1" applyFont="1" applyFill="1" applyBorder="1" applyAlignment="1">
      <alignment horizontal="center" vertical="center"/>
    </xf>
    <xf numFmtId="37" fontId="4" fillId="2" borderId="2" xfId="1" applyNumberFormat="1" applyFont="1" applyFill="1" applyBorder="1" applyAlignment="1">
      <alignment horizontal="center" vertical="center" wrapText="1"/>
    </xf>
    <xf numFmtId="37" fontId="7" fillId="2" borderId="0" xfId="1" applyNumberFormat="1" applyFont="1" applyFill="1" applyBorder="1" applyAlignment="1">
      <alignment horizontal="center" vertical="center" wrapText="1"/>
    </xf>
    <xf numFmtId="37" fontId="7" fillId="2" borderId="0" xfId="1" applyNumberFormat="1" applyFont="1" applyFill="1" applyBorder="1" applyAlignment="1">
      <alignment horizontal="center" vertical="center"/>
    </xf>
    <xf numFmtId="3" fontId="15" fillId="2" borderId="0" xfId="0" applyNumberFormat="1" applyFont="1" applyFill="1" applyAlignment="1">
      <alignment horizontal="center" vertical="center"/>
    </xf>
    <xf numFmtId="37" fontId="4" fillId="2" borderId="0" xfId="1" applyNumberFormat="1" applyFont="1" applyFill="1" applyBorder="1" applyAlignment="1">
      <alignment horizontal="center" vertical="center" wrapText="1"/>
    </xf>
    <xf numFmtId="37" fontId="4" fillId="2" borderId="0" xfId="1" applyNumberFormat="1" applyFont="1" applyFill="1" applyBorder="1" applyAlignment="1">
      <alignment horizontal="center" vertical="center"/>
    </xf>
    <xf numFmtId="3" fontId="15" fillId="2" borderId="0" xfId="0" applyNumberFormat="1" applyFont="1" applyFill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/>
    </xf>
    <xf numFmtId="37" fontId="4" fillId="2" borderId="0" xfId="1" applyNumberFormat="1" applyFont="1" applyFill="1" applyAlignment="1">
      <alignment horizontal="center" vertical="center" wrapText="1"/>
    </xf>
    <xf numFmtId="43" fontId="7" fillId="2" borderId="0" xfId="1" applyFont="1" applyFill="1" applyAlignment="1">
      <alignment horizontal="right" vertical="center" wrapText="1"/>
    </xf>
    <xf numFmtId="164" fontId="7" fillId="2" borderId="0" xfId="1" applyNumberFormat="1" applyFont="1" applyFill="1" applyAlignment="1">
      <alignment vertical="center"/>
    </xf>
    <xf numFmtId="164" fontId="7" fillId="2" borderId="0" xfId="1" applyNumberFormat="1" applyFont="1" applyFill="1" applyAlignment="1">
      <alignment horizontal="right" vertical="center" wrapText="1"/>
    </xf>
    <xf numFmtId="37" fontId="1" fillId="2" borderId="7" xfId="1" applyNumberFormat="1" applyFont="1" applyFill="1" applyBorder="1" applyAlignment="1">
      <alignment horizontal="center" vertical="center"/>
    </xf>
    <xf numFmtId="37" fontId="9" fillId="2" borderId="7" xfId="1" applyNumberFormat="1" applyFont="1" applyFill="1" applyBorder="1" applyAlignment="1">
      <alignment horizontal="center" vertical="center"/>
    </xf>
    <xf numFmtId="37" fontId="5" fillId="2" borderId="7" xfId="1" applyNumberFormat="1" applyFont="1" applyFill="1" applyBorder="1" applyAlignment="1">
      <alignment horizontal="center" vertical="center"/>
    </xf>
    <xf numFmtId="37" fontId="2" fillId="2" borderId="0" xfId="1" applyNumberFormat="1" applyFont="1" applyFill="1" applyAlignment="1">
      <alignment horizontal="center" vertical="center"/>
    </xf>
    <xf numFmtId="164" fontId="7" fillId="0" borderId="0" xfId="1" applyNumberFormat="1" applyFont="1" applyAlignment="1">
      <alignment horizontal="center" vertical="center" wrapText="1"/>
    </xf>
    <xf numFmtId="38" fontId="7" fillId="0" borderId="0" xfId="1" applyNumberFormat="1" applyFont="1" applyAlignment="1">
      <alignment horizontal="center" vertical="center" wrapText="1"/>
    </xf>
    <xf numFmtId="164" fontId="1" fillId="2" borderId="8" xfId="1" applyNumberFormat="1" applyFont="1" applyFill="1" applyBorder="1" applyAlignment="1">
      <alignment horizontal="center" vertical="center" wrapText="1"/>
    </xf>
    <xf numFmtId="38" fontId="7" fillId="2" borderId="0" xfId="0" applyNumberFormat="1" applyFont="1" applyFill="1" applyAlignment="1">
      <alignment horizontal="center" vertical="center" wrapText="1"/>
    </xf>
    <xf numFmtId="38" fontId="7" fillId="2" borderId="0" xfId="1" applyNumberFormat="1" applyFont="1" applyFill="1" applyAlignment="1">
      <alignment horizontal="center" vertical="center" wrapText="1"/>
    </xf>
    <xf numFmtId="38" fontId="11" fillId="0" borderId="10" xfId="0" applyNumberFormat="1" applyFont="1" applyBorder="1" applyAlignment="1">
      <alignment horizontal="center" vertical="center"/>
    </xf>
    <xf numFmtId="38" fontId="7" fillId="2" borderId="0" xfId="0" applyNumberFormat="1" applyFont="1" applyFill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38" fontId="5" fillId="2" borderId="10" xfId="0" applyNumberFormat="1" applyFont="1" applyFill="1" applyBorder="1" applyAlignment="1">
      <alignment horizontal="center" vertical="center"/>
    </xf>
    <xf numFmtId="38" fontId="11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38" fontId="1" fillId="0" borderId="3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0" fontId="11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10" fillId="0" borderId="0" xfId="0" applyNumberFormat="1" applyFont="1"/>
    <xf numFmtId="3" fontId="1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left"/>
    </xf>
    <xf numFmtId="38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38" fontId="1" fillId="0" borderId="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 shrinkToFit="1" readingOrder="2"/>
    </xf>
    <xf numFmtId="165" fontId="2" fillId="0" borderId="0" xfId="0" applyNumberFormat="1" applyFont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 wrapText="1"/>
    </xf>
    <xf numFmtId="38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4" fontId="7" fillId="0" borderId="0" xfId="1" applyNumberFormat="1" applyFont="1" applyFill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8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38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38" fontId="1" fillId="0" borderId="8" xfId="0" applyNumberFormat="1" applyFont="1" applyBorder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7" fillId="0" borderId="0" xfId="0" applyFont="1" applyAlignment="1">
      <alignment horizontal="right" vertical="center"/>
    </xf>
    <xf numFmtId="3" fontId="1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readingOrder="2"/>
    </xf>
    <xf numFmtId="3" fontId="15" fillId="0" borderId="0" xfId="0" applyNumberFormat="1" applyFont="1" applyAlignment="1">
      <alignment horizontal="center" vertical="center"/>
    </xf>
    <xf numFmtId="164" fontId="11" fillId="0" borderId="0" xfId="1" applyNumberFormat="1" applyFont="1"/>
    <xf numFmtId="166" fontId="2" fillId="0" borderId="0" xfId="0" applyNumberFormat="1" applyFont="1" applyAlignment="1">
      <alignment horizontal="left"/>
    </xf>
    <xf numFmtId="38" fontId="15" fillId="2" borderId="0" xfId="0" applyNumberFormat="1" applyFont="1" applyFill="1" applyAlignment="1">
      <alignment horizontal="center" vertical="center"/>
    </xf>
    <xf numFmtId="1" fontId="7" fillId="0" borderId="0" xfId="1" applyNumberFormat="1" applyFont="1" applyAlignment="1">
      <alignment horizontal="center" vertical="center" wrapText="1"/>
    </xf>
    <xf numFmtId="38" fontId="18" fillId="0" borderId="10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164" fontId="9" fillId="2" borderId="5" xfId="1" applyNumberFormat="1" applyFont="1" applyFill="1" applyBorder="1" applyAlignment="1">
      <alignment horizontal="center" vertical="center"/>
    </xf>
    <xf numFmtId="38" fontId="2" fillId="0" borderId="7" xfId="0" applyNumberFormat="1" applyFont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37" fontId="7" fillId="2" borderId="10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2" borderId="12" xfId="0" applyNumberFormat="1" applyFont="1" applyFill="1" applyBorder="1" applyAlignment="1">
      <alignment horizontal="center" vertical="center"/>
    </xf>
    <xf numFmtId="9" fontId="7" fillId="2" borderId="0" xfId="2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3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38" fontId="9" fillId="2" borderId="2" xfId="0" applyNumberFormat="1" applyFont="1" applyFill="1" applyBorder="1" applyAlignment="1">
      <alignment horizontal="center" vertical="center"/>
    </xf>
    <xf numFmtId="38" fontId="9" fillId="2" borderId="4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 vertical="center" readingOrder="2"/>
    </xf>
    <xf numFmtId="0" fontId="9" fillId="2" borderId="1" xfId="0" applyFont="1" applyFill="1" applyBorder="1" applyAlignment="1">
      <alignment horizontal="center" vertical="center"/>
    </xf>
    <xf numFmtId="164" fontId="1" fillId="2" borderId="0" xfId="1" applyNumberFormat="1" applyFont="1" applyFill="1" applyAlignment="1">
      <alignment horizontal="center" vertical="center"/>
    </xf>
    <xf numFmtId="164" fontId="3" fillId="2" borderId="0" xfId="1" applyNumberFormat="1" applyFont="1" applyFill="1" applyAlignment="1">
      <alignment horizontal="right" vertical="center"/>
    </xf>
    <xf numFmtId="164" fontId="1" fillId="2" borderId="4" xfId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C6"/>
  <sheetViews>
    <sheetView rightToLeft="1" view="pageBreakPreview" zoomScaleNormal="100" zoomScaleSheetLayoutView="100" workbookViewId="0">
      <selection activeCell="A6" sqref="A6:C6"/>
    </sheetView>
  </sheetViews>
  <sheetFormatPr defaultRowHeight="50.1" customHeight="1"/>
  <cols>
    <col min="1" max="1" width="22.28515625" style="4" customWidth="1"/>
    <col min="2" max="2" width="44" style="4" customWidth="1"/>
    <col min="3" max="3" width="31.140625" style="4" customWidth="1"/>
  </cols>
  <sheetData>
    <row r="1" spans="1:3" s="14" customFormat="1" ht="50.1" customHeight="1"/>
    <row r="2" spans="1:3" s="14" customFormat="1" ht="50.1" customHeight="1"/>
    <row r="3" spans="1:3" s="14" customFormat="1" ht="50.1" customHeight="1"/>
    <row r="4" spans="1:3" ht="50.1" customHeight="1">
      <c r="A4" s="190" t="s">
        <v>128</v>
      </c>
      <c r="B4" s="190"/>
      <c r="C4" s="190"/>
    </row>
    <row r="5" spans="1:3" ht="50.1" customHeight="1">
      <c r="A5" s="190" t="s">
        <v>130</v>
      </c>
      <c r="B5" s="190"/>
      <c r="C5" s="190"/>
    </row>
    <row r="6" spans="1:3" ht="50.1" customHeight="1">
      <c r="A6" s="190" t="s">
        <v>223</v>
      </c>
      <c r="B6" s="190"/>
      <c r="C6" s="190"/>
    </row>
  </sheetData>
  <mergeCells count="3">
    <mergeCell ref="A6:C6"/>
    <mergeCell ref="A4:C4"/>
    <mergeCell ref="A5:C5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W80"/>
  <sheetViews>
    <sheetView rightToLeft="1" view="pageBreakPreview" topLeftCell="A63" zoomScaleNormal="100" zoomScaleSheetLayoutView="100" workbookViewId="0">
      <selection activeCell="M74" sqref="M74"/>
    </sheetView>
  </sheetViews>
  <sheetFormatPr defaultRowHeight="30" customHeight="1"/>
  <cols>
    <col min="1" max="1" width="27.140625" style="62" bestFit="1" customWidth="1"/>
    <col min="2" max="2" width="1.28515625" style="62" customWidth="1"/>
    <col min="3" max="3" width="18.28515625" style="62" customWidth="1"/>
    <col min="4" max="4" width="1.28515625" style="62" customWidth="1"/>
    <col min="5" max="5" width="21.140625" style="63" customWidth="1"/>
    <col min="6" max="6" width="1.28515625" style="62" customWidth="1"/>
    <col min="7" max="7" width="18.7109375" style="62" customWidth="1"/>
    <col min="8" max="8" width="1.28515625" style="62" customWidth="1"/>
    <col min="9" max="9" width="20.85546875" style="63" customWidth="1"/>
    <col min="10" max="10" width="1.28515625" style="62" customWidth="1"/>
    <col min="11" max="11" width="19.5703125" style="62" customWidth="1"/>
    <col min="12" max="12" width="1.28515625" style="62" customWidth="1"/>
    <col min="13" max="13" width="22.7109375" style="62" customWidth="1"/>
    <col min="14" max="14" width="1.28515625" style="62" customWidth="1"/>
    <col min="15" max="15" width="21.28515625" style="64" customWidth="1"/>
    <col min="16" max="16" width="1.28515625" style="62" customWidth="1"/>
    <col min="17" max="17" width="21.85546875" style="63" customWidth="1"/>
    <col min="18" max="18" width="23" style="63" customWidth="1"/>
    <col min="19" max="19" width="1.28515625" style="62" customWidth="1"/>
    <col min="20" max="20" width="17" style="62" customWidth="1"/>
    <col min="21" max="21" width="0.28515625" style="61" customWidth="1"/>
    <col min="22" max="22" width="9.140625" style="61"/>
    <col min="23" max="23" width="16.140625" style="61" bestFit="1" customWidth="1"/>
    <col min="24" max="16384" width="9.140625" style="61"/>
  </cols>
  <sheetData>
    <row r="1" spans="1:20" ht="30" customHeight="1">
      <c r="A1" s="216" t="s">
        <v>128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</row>
    <row r="2" spans="1:20" ht="30" customHeight="1">
      <c r="A2" s="216" t="s">
        <v>133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</row>
    <row r="3" spans="1:20" ht="30" customHeight="1">
      <c r="A3" s="216" t="s">
        <v>223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</row>
    <row r="4" spans="1:20" ht="30" customHeight="1">
      <c r="A4" s="223" t="s">
        <v>145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</row>
    <row r="5" spans="1:20" ht="30" customHeight="1">
      <c r="A5" s="40"/>
      <c r="B5" s="40"/>
      <c r="C5" s="224" t="s">
        <v>77</v>
      </c>
      <c r="D5" s="224"/>
      <c r="E5" s="224"/>
      <c r="F5" s="224"/>
      <c r="G5" s="224"/>
      <c r="H5" s="224"/>
      <c r="I5" s="224"/>
      <c r="J5" s="224"/>
      <c r="K5" s="224"/>
      <c r="L5" s="40"/>
      <c r="M5" s="224" t="s">
        <v>78</v>
      </c>
      <c r="N5" s="224"/>
      <c r="O5" s="224"/>
      <c r="P5" s="224"/>
      <c r="Q5" s="224"/>
      <c r="R5" s="224"/>
      <c r="S5" s="224"/>
      <c r="T5" s="224"/>
    </row>
    <row r="6" spans="1:20" ht="30" customHeight="1">
      <c r="A6" s="216" t="s">
        <v>79</v>
      </c>
      <c r="B6" s="40"/>
      <c r="C6" s="218" t="s">
        <v>80</v>
      </c>
      <c r="D6" s="78"/>
      <c r="E6" s="219" t="s">
        <v>81</v>
      </c>
      <c r="F6" s="78"/>
      <c r="G6" s="218" t="s">
        <v>82</v>
      </c>
      <c r="H6" s="78"/>
      <c r="I6" s="94" t="s">
        <v>43</v>
      </c>
      <c r="J6" s="95"/>
      <c r="K6" s="95"/>
      <c r="L6" s="40"/>
      <c r="M6" s="218" t="s">
        <v>80</v>
      </c>
      <c r="N6" s="78"/>
      <c r="O6" s="221" t="s">
        <v>81</v>
      </c>
      <c r="P6" s="78"/>
      <c r="Q6" s="219" t="s">
        <v>82</v>
      </c>
      <c r="R6" s="94" t="s">
        <v>43</v>
      </c>
      <c r="S6" s="95"/>
      <c r="T6" s="95"/>
    </row>
    <row r="7" spans="1:20" ht="30" customHeight="1">
      <c r="A7" s="217"/>
      <c r="B7" s="40"/>
      <c r="C7" s="217"/>
      <c r="D7" s="40"/>
      <c r="E7" s="220"/>
      <c r="F7" s="40"/>
      <c r="G7" s="217"/>
      <c r="H7" s="40"/>
      <c r="I7" s="96" t="s">
        <v>62</v>
      </c>
      <c r="J7" s="78"/>
      <c r="K7" s="94" t="s">
        <v>73</v>
      </c>
      <c r="L7" s="40"/>
      <c r="M7" s="217"/>
      <c r="N7" s="40"/>
      <c r="O7" s="222"/>
      <c r="P7" s="40"/>
      <c r="Q7" s="220"/>
      <c r="R7" s="96" t="s">
        <v>62</v>
      </c>
      <c r="S7" s="78"/>
      <c r="T7" s="94" t="s">
        <v>73</v>
      </c>
    </row>
    <row r="8" spans="1:20" ht="30" customHeight="1">
      <c r="A8" s="97" t="s">
        <v>15</v>
      </c>
      <c r="B8" s="84"/>
      <c r="C8" s="80">
        <v>0</v>
      </c>
      <c r="D8" s="84"/>
      <c r="E8" s="131">
        <f>'درآمد ناشی از تغییر قیمت اوراق'!E31</f>
        <v>-3476417945</v>
      </c>
      <c r="F8" s="84"/>
      <c r="G8" s="131">
        <f>VLOOKUP(A8,'درآمد ناشی از فروش  '!$A$7:$I$61,9,0)</f>
        <v>0</v>
      </c>
      <c r="H8" s="84"/>
      <c r="I8" s="85">
        <f>C8+E8+G8</f>
        <v>-3476417945</v>
      </c>
      <c r="J8" s="84"/>
      <c r="K8" s="86"/>
      <c r="L8" s="84"/>
      <c r="M8" s="80">
        <f>'درآمد سود سهام'!S19</f>
        <v>1617265965</v>
      </c>
      <c r="N8" s="84"/>
      <c r="O8" s="87">
        <f>'درآمد ناشی از تغییر قیمت اوراق'!I31</f>
        <v>-34873955541</v>
      </c>
      <c r="P8" s="84"/>
      <c r="Q8" s="87">
        <f>'درآمد ناشی از فروش  '!Q28</f>
        <v>-75895970554</v>
      </c>
      <c r="R8" s="85">
        <f>M8+O8+Q8</f>
        <v>-109152660130</v>
      </c>
      <c r="S8" s="84"/>
      <c r="T8" s="86"/>
    </row>
    <row r="9" spans="1:20" ht="30" customHeight="1">
      <c r="A9" s="59" t="s">
        <v>151</v>
      </c>
      <c r="B9" s="84"/>
      <c r="C9" s="39">
        <v>0</v>
      </c>
      <c r="D9" s="84"/>
      <c r="E9" s="131">
        <f>'درآمد ناشی از تغییر قیمت اوراق'!E20</f>
        <v>-480461</v>
      </c>
      <c r="F9" s="84"/>
      <c r="G9" s="131">
        <f>'درآمد ناشی از فروش  '!I49</f>
        <v>0</v>
      </c>
      <c r="H9" s="84"/>
      <c r="I9" s="131">
        <f t="shared" ref="I9:I66" si="0">C9+E9+G9</f>
        <v>-480461</v>
      </c>
      <c r="J9" s="84"/>
      <c r="K9" s="89"/>
      <c r="L9" s="84"/>
      <c r="M9" s="39">
        <v>0</v>
      </c>
      <c r="N9" s="84"/>
      <c r="O9" s="131">
        <f>'درآمد ناشی از تغییر قیمت اوراق'!I20</f>
        <v>860424</v>
      </c>
      <c r="P9" s="84"/>
      <c r="Q9" s="131">
        <f>'درآمد ناشی از فروش  '!Q49</f>
        <v>11549990075</v>
      </c>
      <c r="R9" s="131">
        <f t="shared" ref="R9:R66" si="1">M9+O9+Q9</f>
        <v>11550850499</v>
      </c>
      <c r="S9" s="84"/>
      <c r="T9" s="89"/>
    </row>
    <row r="10" spans="1:20" ht="30" customHeight="1">
      <c r="A10" s="59" t="s">
        <v>166</v>
      </c>
      <c r="B10" s="84"/>
      <c r="C10" s="39">
        <v>0</v>
      </c>
      <c r="D10" s="84"/>
      <c r="E10" s="131">
        <v>0</v>
      </c>
      <c r="F10" s="84"/>
      <c r="G10" s="131">
        <v>0</v>
      </c>
      <c r="H10" s="40"/>
      <c r="I10" s="131">
        <f t="shared" si="0"/>
        <v>0</v>
      </c>
      <c r="J10" s="40"/>
      <c r="K10" s="133"/>
      <c r="L10" s="84"/>
      <c r="M10" s="39">
        <v>0</v>
      </c>
      <c r="N10" s="84"/>
      <c r="O10" s="131">
        <v>0</v>
      </c>
      <c r="P10" s="84"/>
      <c r="Q10" s="131">
        <f>'درآمد ناشی از فروش  '!Q47</f>
        <v>3977496763</v>
      </c>
      <c r="R10" s="131">
        <f t="shared" si="1"/>
        <v>3977496763</v>
      </c>
      <c r="S10" s="84"/>
      <c r="T10" s="89"/>
    </row>
    <row r="11" spans="1:20" ht="30" customHeight="1">
      <c r="A11" s="59" t="s">
        <v>17</v>
      </c>
      <c r="B11" s="84"/>
      <c r="C11" s="39">
        <v>0</v>
      </c>
      <c r="D11" s="84"/>
      <c r="E11" s="131">
        <v>0</v>
      </c>
      <c r="F11" s="84"/>
      <c r="G11" s="131">
        <f>VLOOKUP(A11,'درآمد ناشی از فروش  '!$A$7:$I$61,9,0)</f>
        <v>0</v>
      </c>
      <c r="H11" s="40"/>
      <c r="I11" s="131">
        <f t="shared" si="0"/>
        <v>0</v>
      </c>
      <c r="J11" s="40"/>
      <c r="K11" s="133"/>
      <c r="L11" s="84"/>
      <c r="M11" s="39">
        <v>0</v>
      </c>
      <c r="N11" s="84"/>
      <c r="O11" s="131">
        <v>0</v>
      </c>
      <c r="P11" s="84"/>
      <c r="Q11" s="85">
        <f>VLOOKUP(A11,'درآمد ناشی از فروش  '!$A$7:$Q$60,17,0)</f>
        <v>-253913555</v>
      </c>
      <c r="R11" s="85">
        <f t="shared" si="1"/>
        <v>-253913555</v>
      </c>
      <c r="S11" s="84"/>
      <c r="T11" s="89"/>
    </row>
    <row r="12" spans="1:20" ht="30" customHeight="1">
      <c r="A12" s="59" t="s">
        <v>138</v>
      </c>
      <c r="B12" s="84"/>
      <c r="C12" s="39">
        <v>0</v>
      </c>
      <c r="D12" s="84"/>
      <c r="E12" s="131">
        <f>'درآمد ناشی از تغییر قیمت اوراق'!E15</f>
        <v>-6445121099</v>
      </c>
      <c r="F12" s="84"/>
      <c r="G12" s="131">
        <f>'درآمد ناشی از فروش  '!I25</f>
        <v>0</v>
      </c>
      <c r="H12" s="84"/>
      <c r="I12" s="85">
        <f t="shared" si="0"/>
        <v>-6445121099</v>
      </c>
      <c r="J12" s="84"/>
      <c r="K12" s="89"/>
      <c r="L12" s="84"/>
      <c r="M12" s="39">
        <v>0</v>
      </c>
      <c r="N12" s="84"/>
      <c r="O12" s="85">
        <f>'درآمد ناشی از تغییر قیمت اوراق'!I15</f>
        <v>-24609453568</v>
      </c>
      <c r="P12" s="84"/>
      <c r="Q12" s="131">
        <f>'درآمد ناشی از فروش  '!Q25</f>
        <v>13800178041</v>
      </c>
      <c r="R12" s="85">
        <f t="shared" si="1"/>
        <v>-10809275527</v>
      </c>
      <c r="S12" s="84"/>
      <c r="T12" s="89"/>
    </row>
    <row r="13" spans="1:20" ht="30" customHeight="1">
      <c r="A13" s="59" t="s">
        <v>165</v>
      </c>
      <c r="B13" s="84"/>
      <c r="C13" s="39">
        <v>0</v>
      </c>
      <c r="D13" s="84"/>
      <c r="E13" s="131">
        <v>0</v>
      </c>
      <c r="F13" s="84"/>
      <c r="G13" s="131">
        <v>0</v>
      </c>
      <c r="H13" s="84"/>
      <c r="I13" s="131">
        <f t="shared" si="0"/>
        <v>0</v>
      </c>
      <c r="J13" s="84"/>
      <c r="K13" s="89"/>
      <c r="L13" s="84"/>
      <c r="M13" s="39">
        <v>0</v>
      </c>
      <c r="N13" s="84"/>
      <c r="O13" s="131">
        <v>0</v>
      </c>
      <c r="P13" s="84"/>
      <c r="Q13" s="131">
        <f>'درآمد ناشی از فروش  '!Q46</f>
        <v>30547269578</v>
      </c>
      <c r="R13" s="131">
        <f t="shared" si="1"/>
        <v>30547269578</v>
      </c>
      <c r="S13" s="84"/>
      <c r="T13" s="89"/>
    </row>
    <row r="14" spans="1:20" ht="30" customHeight="1">
      <c r="A14" s="59" t="s">
        <v>150</v>
      </c>
      <c r="B14" s="84"/>
      <c r="C14" s="39">
        <v>0</v>
      </c>
      <c r="D14" s="84"/>
      <c r="E14" s="131">
        <v>0</v>
      </c>
      <c r="F14" s="84"/>
      <c r="G14" s="131">
        <f>VLOOKUP(A14,'درآمد ناشی از فروش  '!$A$7:$I$61,9,0)</f>
        <v>0</v>
      </c>
      <c r="H14" s="40"/>
      <c r="I14" s="131">
        <f t="shared" si="0"/>
        <v>0</v>
      </c>
      <c r="J14" s="84"/>
      <c r="K14" s="89"/>
      <c r="L14" s="84"/>
      <c r="M14" s="39">
        <v>0</v>
      </c>
      <c r="N14" s="84"/>
      <c r="O14" s="131">
        <v>0</v>
      </c>
      <c r="P14" s="84"/>
      <c r="Q14" s="85">
        <f>'درآمد ناشی از فروش  '!Q11</f>
        <v>-5282501784</v>
      </c>
      <c r="R14" s="85">
        <f t="shared" si="1"/>
        <v>-5282501784</v>
      </c>
      <c r="S14" s="84"/>
      <c r="T14" s="89"/>
    </row>
    <row r="15" spans="1:20" ht="30" customHeight="1">
      <c r="A15" s="59" t="s">
        <v>148</v>
      </c>
      <c r="B15" s="84"/>
      <c r="C15" s="39">
        <v>0</v>
      </c>
      <c r="D15" s="84"/>
      <c r="E15" s="131">
        <f>'درآمد ناشی از تغییر قیمت اوراق'!E24</f>
        <v>-659587981</v>
      </c>
      <c r="F15" s="84"/>
      <c r="G15" s="131">
        <f>'درآمد ناشی از فروش  '!I51</f>
        <v>0</v>
      </c>
      <c r="H15" s="84"/>
      <c r="I15" s="85">
        <f t="shared" si="0"/>
        <v>-659587981</v>
      </c>
      <c r="J15" s="84"/>
      <c r="K15" s="89"/>
      <c r="L15" s="84"/>
      <c r="M15" s="39">
        <v>0</v>
      </c>
      <c r="N15" s="84"/>
      <c r="O15" s="131">
        <f>'درآمد ناشی از تغییر قیمت اوراق'!I24</f>
        <v>650509291</v>
      </c>
      <c r="P15" s="84"/>
      <c r="Q15" s="131">
        <f>'درآمد ناشی از فروش  '!Q51</f>
        <v>5425931718</v>
      </c>
      <c r="R15" s="131">
        <f t="shared" si="1"/>
        <v>6076441009</v>
      </c>
      <c r="S15" s="84"/>
      <c r="T15" s="89"/>
    </row>
    <row r="16" spans="1:20" ht="30" customHeight="1">
      <c r="A16" s="59" t="s">
        <v>161</v>
      </c>
      <c r="B16" s="84"/>
      <c r="C16" s="39">
        <v>0</v>
      </c>
      <c r="D16" s="84"/>
      <c r="E16" s="131">
        <f>'درآمد ناشی از تغییر قیمت اوراق'!E25</f>
        <v>-9559516</v>
      </c>
      <c r="F16" s="84"/>
      <c r="G16" s="131">
        <f>'درآمد ناشی از فروش  '!I45</f>
        <v>-8045</v>
      </c>
      <c r="H16" s="84"/>
      <c r="I16" s="85">
        <f t="shared" si="0"/>
        <v>-9567561</v>
      </c>
      <c r="J16" s="84"/>
      <c r="K16" s="89"/>
      <c r="L16" s="84"/>
      <c r="M16" s="39">
        <v>0</v>
      </c>
      <c r="N16" s="84"/>
      <c r="O16" s="131">
        <f>'درآمد ناشی از تغییر قیمت اوراق'!I25</f>
        <v>25448773</v>
      </c>
      <c r="P16" s="84"/>
      <c r="Q16" s="131">
        <f>'درآمد ناشی از فروش  '!Q45</f>
        <v>-8045</v>
      </c>
      <c r="R16" s="131">
        <f t="shared" si="1"/>
        <v>25440728</v>
      </c>
      <c r="S16" s="84"/>
      <c r="T16" s="89"/>
    </row>
    <row r="17" spans="1:20" ht="30" customHeight="1">
      <c r="A17" s="59" t="s">
        <v>220</v>
      </c>
      <c r="B17" s="84"/>
      <c r="C17" s="39">
        <v>0</v>
      </c>
      <c r="D17" s="84"/>
      <c r="E17" s="131">
        <f>'درآمد ناشی از تغییر قیمت اوراق'!E26</f>
        <v>1</v>
      </c>
      <c r="F17" s="84"/>
      <c r="G17" s="131">
        <v>0</v>
      </c>
      <c r="H17" s="84"/>
      <c r="I17" s="85">
        <f t="shared" si="0"/>
        <v>1</v>
      </c>
      <c r="J17" s="84"/>
      <c r="K17" s="89"/>
      <c r="L17" s="84"/>
      <c r="M17" s="39">
        <v>0</v>
      </c>
      <c r="N17" s="84"/>
      <c r="O17" s="131">
        <f>'درآمد ناشی از تغییر قیمت اوراق'!I26</f>
        <v>11809845</v>
      </c>
      <c r="P17" s="84"/>
      <c r="Q17" s="131">
        <v>0</v>
      </c>
      <c r="R17" s="131">
        <f t="shared" si="1"/>
        <v>11809845</v>
      </c>
      <c r="S17" s="84"/>
      <c r="T17" s="89"/>
    </row>
    <row r="18" spans="1:20" ht="30" customHeight="1">
      <c r="A18" s="59" t="s">
        <v>34</v>
      </c>
      <c r="B18" s="84"/>
      <c r="C18" s="39">
        <v>0</v>
      </c>
      <c r="D18" s="84"/>
      <c r="E18" s="131">
        <f>'درآمد ناشی از تغییر قیمت اوراق'!E12</f>
        <v>-1541750635</v>
      </c>
      <c r="F18" s="84"/>
      <c r="G18" s="131">
        <f>'درآمد ناشی از فروش  '!I36</f>
        <v>0</v>
      </c>
      <c r="H18" s="84"/>
      <c r="I18" s="85">
        <f t="shared" si="0"/>
        <v>-1541750635</v>
      </c>
      <c r="J18" s="84"/>
      <c r="K18" s="89"/>
      <c r="L18" s="84"/>
      <c r="M18" s="39">
        <f>VLOOKUP(A18,'درآمد سود سهام'!$A$7:$S$25,19,0)</f>
        <v>3183441500</v>
      </c>
      <c r="N18" s="84"/>
      <c r="O18" s="85">
        <f>'درآمد ناشی از تغییر قیمت اوراق'!I12</f>
        <v>-3619894071</v>
      </c>
      <c r="P18" s="84"/>
      <c r="Q18" s="131">
        <f>'درآمد ناشی از فروش  '!Q36</f>
        <v>1026911200</v>
      </c>
      <c r="R18" s="131">
        <f t="shared" si="1"/>
        <v>590458629</v>
      </c>
      <c r="S18" s="84"/>
      <c r="T18" s="89"/>
    </row>
    <row r="19" spans="1:20" ht="30" customHeight="1">
      <c r="A19" s="59" t="s">
        <v>29</v>
      </c>
      <c r="B19" s="84"/>
      <c r="C19" s="39">
        <v>0</v>
      </c>
      <c r="D19" s="84"/>
      <c r="E19" s="131">
        <f>'درآمد ناشی از تغییر قیمت اوراق'!E18</f>
        <v>-62817109002</v>
      </c>
      <c r="F19" s="84"/>
      <c r="G19" s="131">
        <f>'درآمد ناشی از فروش  '!I12</f>
        <v>0</v>
      </c>
      <c r="H19" s="84"/>
      <c r="I19" s="85">
        <f t="shared" si="0"/>
        <v>-62817109002</v>
      </c>
      <c r="J19" s="84"/>
      <c r="K19" s="89"/>
      <c r="L19" s="84"/>
      <c r="M19" s="39">
        <f>VLOOKUP(A19,'درآمد سود سهام'!$A$7:$S$25,19,0)</f>
        <v>4047999840</v>
      </c>
      <c r="N19" s="84"/>
      <c r="O19" s="85">
        <f>'درآمد ناشی از تغییر قیمت اوراق'!I18</f>
        <v>23626544190</v>
      </c>
      <c r="P19" s="84"/>
      <c r="Q19" s="131">
        <f>'درآمد ناشی از فروش  '!Q12</f>
        <v>18374339669</v>
      </c>
      <c r="R19" s="131">
        <f t="shared" si="1"/>
        <v>46048883699</v>
      </c>
      <c r="S19" s="84"/>
      <c r="T19" s="89"/>
    </row>
    <row r="20" spans="1:20" ht="30" customHeight="1">
      <c r="A20" s="59" t="s">
        <v>19</v>
      </c>
      <c r="B20" s="84"/>
      <c r="C20" s="39">
        <v>0</v>
      </c>
      <c r="D20" s="84"/>
      <c r="E20" s="131">
        <v>0</v>
      </c>
      <c r="F20" s="84"/>
      <c r="G20" s="131">
        <v>0</v>
      </c>
      <c r="H20" s="84"/>
      <c r="I20" s="131">
        <f t="shared" si="0"/>
        <v>0</v>
      </c>
      <c r="J20" s="84"/>
      <c r="K20" s="89"/>
      <c r="L20" s="84"/>
      <c r="M20" s="39">
        <f>VLOOKUP(A20,'درآمد سود سهام'!$A$7:$S$25,19,0)</f>
        <v>17823756960</v>
      </c>
      <c r="N20" s="84"/>
      <c r="O20" s="131">
        <v>0</v>
      </c>
      <c r="P20" s="84"/>
      <c r="Q20" s="85">
        <f>'درآمد ناشی از فروش  '!Q32</f>
        <v>-57984829655</v>
      </c>
      <c r="R20" s="131">
        <f t="shared" si="1"/>
        <v>-40161072695</v>
      </c>
      <c r="S20" s="84"/>
      <c r="T20" s="89"/>
    </row>
    <row r="21" spans="1:20" ht="30" customHeight="1">
      <c r="A21" s="59" t="s">
        <v>18</v>
      </c>
      <c r="B21" s="84"/>
      <c r="C21" s="39">
        <v>0</v>
      </c>
      <c r="D21" s="84"/>
      <c r="E21" s="131">
        <v>0</v>
      </c>
      <c r="F21" s="84"/>
      <c r="G21" s="131">
        <f>VLOOKUP(A21,'درآمد ناشی از فروش  '!$A$7:$I$61,9,0)</f>
        <v>0</v>
      </c>
      <c r="H21" s="84"/>
      <c r="I21" s="131">
        <f t="shared" si="0"/>
        <v>0</v>
      </c>
      <c r="J21" s="84"/>
      <c r="K21" s="89"/>
      <c r="L21" s="84"/>
      <c r="M21" s="39">
        <f>VLOOKUP(A21,'درآمد سود سهام'!$A$7:$S$25,19,0)</f>
        <v>90</v>
      </c>
      <c r="N21" s="84"/>
      <c r="O21" s="131">
        <v>0</v>
      </c>
      <c r="P21" s="84"/>
      <c r="Q21" s="85">
        <f>'درآمد ناشی از فروش  '!Q37</f>
        <v>-40528959139</v>
      </c>
      <c r="R21" s="85">
        <f t="shared" si="1"/>
        <v>-40528959049</v>
      </c>
      <c r="S21" s="84"/>
      <c r="T21" s="89"/>
    </row>
    <row r="22" spans="1:20" ht="30" customHeight="1">
      <c r="A22" s="59" t="s">
        <v>149</v>
      </c>
      <c r="B22" s="84"/>
      <c r="C22" s="39">
        <v>0</v>
      </c>
      <c r="D22" s="84"/>
      <c r="E22" s="131">
        <f>'درآمد ناشی از تغییر قیمت اوراق'!E27</f>
        <v>-1826386178</v>
      </c>
      <c r="F22" s="84"/>
      <c r="G22" s="131">
        <f>VLOOKUP(A22,'درآمد ناشی از فروش  '!$A$7:$I$61,9,0)</f>
        <v>0</v>
      </c>
      <c r="H22" s="84"/>
      <c r="I22" s="85">
        <f t="shared" si="0"/>
        <v>-1826386178</v>
      </c>
      <c r="J22" s="84"/>
      <c r="K22" s="89"/>
      <c r="L22" s="84"/>
      <c r="M22" s="39">
        <v>0</v>
      </c>
      <c r="N22" s="84"/>
      <c r="O22" s="85">
        <f>'درآمد ناشی از تغییر قیمت اوراق'!I27</f>
        <v>-17829110280</v>
      </c>
      <c r="P22" s="84"/>
      <c r="Q22" s="131">
        <f>'درآمد ناشی از فروش  '!Q16</f>
        <v>1094462172</v>
      </c>
      <c r="R22" s="85">
        <f t="shared" si="1"/>
        <v>-16734648108</v>
      </c>
      <c r="S22" s="84"/>
      <c r="T22" s="89"/>
    </row>
    <row r="23" spans="1:20" ht="30" customHeight="1">
      <c r="A23" s="59" t="s">
        <v>40</v>
      </c>
      <c r="B23" s="84"/>
      <c r="C23" s="39">
        <v>0</v>
      </c>
      <c r="D23" s="84"/>
      <c r="E23" s="131">
        <v>0</v>
      </c>
      <c r="F23" s="84"/>
      <c r="G23" s="131">
        <f>VLOOKUP(A23,'درآمد ناشی از فروش  '!$A$7:$I$61,9,0)</f>
        <v>0</v>
      </c>
      <c r="H23" s="84"/>
      <c r="I23" s="131">
        <f t="shared" si="0"/>
        <v>0</v>
      </c>
      <c r="J23" s="84"/>
      <c r="K23" s="89"/>
      <c r="L23" s="84"/>
      <c r="M23" s="39">
        <v>0</v>
      </c>
      <c r="N23" s="84"/>
      <c r="O23" s="131">
        <v>0</v>
      </c>
      <c r="P23" s="84"/>
      <c r="Q23" s="85">
        <f>'درآمد ناشی از فروش  '!Q26</f>
        <v>-13693216273</v>
      </c>
      <c r="R23" s="85">
        <f t="shared" si="1"/>
        <v>-13693216273</v>
      </c>
      <c r="S23" s="84"/>
      <c r="T23" s="89"/>
    </row>
    <row r="24" spans="1:20" ht="30" customHeight="1">
      <c r="A24" s="59" t="s">
        <v>16</v>
      </c>
      <c r="B24" s="84"/>
      <c r="C24" s="39">
        <v>0</v>
      </c>
      <c r="D24" s="84"/>
      <c r="E24" s="131">
        <v>0</v>
      </c>
      <c r="F24" s="84"/>
      <c r="G24" s="131">
        <f>VLOOKUP(A24,'درآمد ناشی از فروش  '!$A$7:$I$61,9,0)</f>
        <v>0</v>
      </c>
      <c r="H24" s="84"/>
      <c r="I24" s="131">
        <f t="shared" si="0"/>
        <v>0</v>
      </c>
      <c r="J24" s="84"/>
      <c r="K24" s="89"/>
      <c r="L24" s="84"/>
      <c r="M24" s="39">
        <v>0</v>
      </c>
      <c r="N24" s="84"/>
      <c r="O24" s="131">
        <v>0</v>
      </c>
      <c r="P24" s="84"/>
      <c r="Q24" s="85">
        <f>VLOOKUP(A24,'درآمد ناشی از فروش  '!$A$7:$Q$60,17,0)</f>
        <v>-576</v>
      </c>
      <c r="R24" s="85">
        <f t="shared" si="1"/>
        <v>-576</v>
      </c>
      <c r="S24" s="84"/>
      <c r="T24" s="89"/>
    </row>
    <row r="25" spans="1:20" ht="30" customHeight="1">
      <c r="A25" s="59" t="s">
        <v>32</v>
      </c>
      <c r="B25" s="84"/>
      <c r="C25" s="39">
        <v>0</v>
      </c>
      <c r="D25" s="84"/>
      <c r="E25" s="131">
        <f>'درآمد ناشی از تغییر قیمت اوراق'!E22</f>
        <v>-65893301</v>
      </c>
      <c r="F25" s="84"/>
      <c r="G25" s="131">
        <f>VLOOKUP(A25,'درآمد ناشی از فروش  '!$A$7:$I$61,9,0)</f>
        <v>-1484</v>
      </c>
      <c r="H25" s="84"/>
      <c r="I25" s="85">
        <f t="shared" si="0"/>
        <v>-65894785</v>
      </c>
      <c r="J25" s="84"/>
      <c r="K25" s="89"/>
      <c r="L25" s="84"/>
      <c r="M25" s="39">
        <f>VLOOKUP(A25,'درآمد سود سهام'!$A$7:$S$25,19,0)</f>
        <v>124</v>
      </c>
      <c r="N25" s="84"/>
      <c r="O25" s="131">
        <f>'درآمد ناشی از تغییر قیمت اوراق'!I22</f>
        <v>-23583878</v>
      </c>
      <c r="P25" s="84"/>
      <c r="Q25" s="85">
        <f>'درآمد ناشی از فروش  '!Q44</f>
        <v>-4855</v>
      </c>
      <c r="R25" s="131">
        <f t="shared" si="1"/>
        <v>-23588609</v>
      </c>
      <c r="S25" s="84"/>
      <c r="T25" s="89"/>
    </row>
    <row r="26" spans="1:20" ht="30" customHeight="1">
      <c r="A26" s="59" t="s">
        <v>28</v>
      </c>
      <c r="B26" s="84"/>
      <c r="C26" s="39">
        <v>0</v>
      </c>
      <c r="D26" s="84"/>
      <c r="E26" s="131">
        <v>0</v>
      </c>
      <c r="F26" s="84"/>
      <c r="G26" s="131">
        <f>VLOOKUP(A26,'درآمد ناشی از فروش  '!$A$7:$I$61,9,0)</f>
        <v>0</v>
      </c>
      <c r="H26" s="84"/>
      <c r="I26" s="131">
        <f t="shared" si="0"/>
        <v>0</v>
      </c>
      <c r="J26" s="84"/>
      <c r="K26" s="89"/>
      <c r="L26" s="84"/>
      <c r="M26" s="39">
        <v>0</v>
      </c>
      <c r="N26" s="84"/>
      <c r="O26" s="131">
        <v>0</v>
      </c>
      <c r="P26" s="84"/>
      <c r="Q26" s="131">
        <f>'درآمد ناشی از فروش  '!Q15</f>
        <v>4798841995</v>
      </c>
      <c r="R26" s="131">
        <f t="shared" si="1"/>
        <v>4798841995</v>
      </c>
      <c r="S26" s="84"/>
      <c r="T26" s="89"/>
    </row>
    <row r="27" spans="1:20" ht="30" customHeight="1">
      <c r="A27" s="59" t="s">
        <v>21</v>
      </c>
      <c r="B27" s="84"/>
      <c r="C27" s="39">
        <v>0</v>
      </c>
      <c r="D27" s="84"/>
      <c r="E27" s="131">
        <v>0</v>
      </c>
      <c r="F27" s="84"/>
      <c r="G27" s="131">
        <f>VLOOKUP(A27,'درآمد ناشی از فروش  '!$A$7:$I$61,9,0)</f>
        <v>0</v>
      </c>
      <c r="H27" s="84"/>
      <c r="I27" s="131">
        <f t="shared" si="0"/>
        <v>0</v>
      </c>
      <c r="J27" s="84"/>
      <c r="K27" s="89"/>
      <c r="L27" s="84"/>
      <c r="M27" s="39">
        <v>0</v>
      </c>
      <c r="N27" s="84"/>
      <c r="O27" s="131">
        <v>0</v>
      </c>
      <c r="P27" s="84"/>
      <c r="Q27" s="85">
        <f>VLOOKUP(A27,'درآمد ناشی از فروش  '!$A$7:$Q$60,17,0)</f>
        <v>-2241878363</v>
      </c>
      <c r="R27" s="85">
        <f t="shared" si="1"/>
        <v>-2241878363</v>
      </c>
      <c r="S27" s="84"/>
      <c r="T27" s="89"/>
    </row>
    <row r="28" spans="1:20" ht="30" customHeight="1">
      <c r="A28" s="59" t="s">
        <v>83</v>
      </c>
      <c r="B28" s="84"/>
      <c r="C28" s="39">
        <v>0</v>
      </c>
      <c r="D28" s="84"/>
      <c r="E28" s="131">
        <v>0</v>
      </c>
      <c r="F28" s="84"/>
      <c r="G28" s="131">
        <v>0</v>
      </c>
      <c r="H28" s="84"/>
      <c r="I28" s="131">
        <f t="shared" si="0"/>
        <v>0</v>
      </c>
      <c r="J28" s="84"/>
      <c r="K28" s="89"/>
      <c r="L28" s="84"/>
      <c r="M28" s="39">
        <v>0</v>
      </c>
      <c r="N28" s="84"/>
      <c r="O28" s="131">
        <v>0</v>
      </c>
      <c r="P28" s="84"/>
      <c r="Q28" s="85">
        <f>'درآمد ناشی از فروش  '!Q40</f>
        <v>-214742931</v>
      </c>
      <c r="R28" s="85">
        <f t="shared" si="1"/>
        <v>-214742931</v>
      </c>
      <c r="S28" s="84"/>
      <c r="T28" s="89"/>
    </row>
    <row r="29" spans="1:20" ht="30" customHeight="1">
      <c r="A29" s="59" t="s">
        <v>245</v>
      </c>
      <c r="B29" s="84"/>
      <c r="C29" s="39">
        <v>0</v>
      </c>
      <c r="D29" s="84"/>
      <c r="E29" s="131">
        <f>'درآمد ناشی از تغییر قیمت اوراق'!E21</f>
        <v>960985979</v>
      </c>
      <c r="F29" s="84"/>
      <c r="G29" s="131">
        <v>0</v>
      </c>
      <c r="H29" s="84"/>
      <c r="I29" s="131">
        <f>C29+E29+G29</f>
        <v>960985979</v>
      </c>
      <c r="J29" s="84"/>
      <c r="K29" s="89"/>
      <c r="L29" s="84"/>
      <c r="M29" s="39">
        <v>0</v>
      </c>
      <c r="N29" s="84"/>
      <c r="O29" s="131">
        <f>'درآمد ناشی از تغییر قیمت اوراق'!I21</f>
        <v>960985979</v>
      </c>
      <c r="P29" s="84"/>
      <c r="Q29" s="85">
        <v>0</v>
      </c>
      <c r="R29" s="131">
        <f>M29+O29+Q29</f>
        <v>960985979</v>
      </c>
      <c r="S29" s="84"/>
      <c r="T29" s="89"/>
    </row>
    <row r="30" spans="1:20" ht="30" customHeight="1">
      <c r="A30" s="59" t="s">
        <v>24</v>
      </c>
      <c r="B30" s="84"/>
      <c r="C30" s="39">
        <v>0</v>
      </c>
      <c r="D30" s="84"/>
      <c r="E30" s="131">
        <v>0</v>
      </c>
      <c r="F30" s="84"/>
      <c r="G30" s="131">
        <v>0</v>
      </c>
      <c r="H30" s="84"/>
      <c r="I30" s="131">
        <f t="shared" si="0"/>
        <v>0</v>
      </c>
      <c r="J30" s="84"/>
      <c r="K30" s="89"/>
      <c r="L30" s="84"/>
      <c r="M30" s="39">
        <v>0</v>
      </c>
      <c r="N30" s="84"/>
      <c r="O30" s="131">
        <v>0</v>
      </c>
      <c r="P30" s="84"/>
      <c r="Q30" s="85">
        <f>'درآمد ناشی از فروش  '!Q19</f>
        <v>-185867527</v>
      </c>
      <c r="R30" s="85">
        <f t="shared" si="1"/>
        <v>-185867527</v>
      </c>
      <c r="S30" s="84"/>
      <c r="T30" s="89"/>
    </row>
    <row r="31" spans="1:20" ht="30" customHeight="1">
      <c r="A31" s="59" t="s">
        <v>84</v>
      </c>
      <c r="B31" s="84"/>
      <c r="C31" s="39">
        <v>0</v>
      </c>
      <c r="D31" s="84"/>
      <c r="E31" s="131">
        <v>0</v>
      </c>
      <c r="F31" s="84"/>
      <c r="G31" s="131">
        <f>VLOOKUP(A31,'درآمد ناشی از فروش  '!$A$7:$I$61,9,0)</f>
        <v>0</v>
      </c>
      <c r="H31" s="84"/>
      <c r="I31" s="131">
        <f t="shared" si="0"/>
        <v>0</v>
      </c>
      <c r="J31" s="84"/>
      <c r="K31" s="89"/>
      <c r="L31" s="84"/>
      <c r="M31" s="39">
        <v>0</v>
      </c>
      <c r="N31" s="84"/>
      <c r="O31" s="131">
        <v>0</v>
      </c>
      <c r="P31" s="84"/>
      <c r="Q31" s="85">
        <f>VLOOKUP(A31,'درآمد ناشی از فروش  '!$A$7:$Q$60,17,0)</f>
        <v>-2314532711</v>
      </c>
      <c r="R31" s="85">
        <f t="shared" si="1"/>
        <v>-2314532711</v>
      </c>
      <c r="S31" s="84"/>
      <c r="T31" s="89"/>
    </row>
    <row r="32" spans="1:20" ht="30" customHeight="1">
      <c r="A32" s="59" t="s">
        <v>85</v>
      </c>
      <c r="B32" s="84"/>
      <c r="C32" s="39">
        <v>0</v>
      </c>
      <c r="D32" s="84"/>
      <c r="E32" s="131">
        <v>0</v>
      </c>
      <c r="F32" s="84"/>
      <c r="G32" s="131">
        <v>0</v>
      </c>
      <c r="H32" s="84"/>
      <c r="I32" s="131">
        <f t="shared" si="0"/>
        <v>0</v>
      </c>
      <c r="J32" s="84"/>
      <c r="K32" s="89"/>
      <c r="L32" s="84"/>
      <c r="M32" s="39">
        <v>0</v>
      </c>
      <c r="N32" s="84"/>
      <c r="O32" s="131">
        <v>0</v>
      </c>
      <c r="P32" s="84"/>
      <c r="Q32" s="85">
        <f>'درآمد ناشی از فروش  '!Q41</f>
        <v>-141008</v>
      </c>
      <c r="R32" s="85">
        <f t="shared" si="1"/>
        <v>-141008</v>
      </c>
      <c r="S32" s="84"/>
      <c r="T32" s="89"/>
    </row>
    <row r="33" spans="1:21" ht="30" customHeight="1">
      <c r="A33" s="59" t="s">
        <v>23</v>
      </c>
      <c r="B33" s="84"/>
      <c r="C33" s="39">
        <v>0</v>
      </c>
      <c r="D33" s="84"/>
      <c r="E33" s="131">
        <f>'درآمد ناشی از تغییر قیمت اوراق'!E34</f>
        <v>-48993331</v>
      </c>
      <c r="F33" s="84"/>
      <c r="G33" s="131">
        <f>VLOOKUP(A33,'درآمد ناشی از فروش  '!$A$7:$I$61,9,0)</f>
        <v>0</v>
      </c>
      <c r="H33" s="84"/>
      <c r="I33" s="131">
        <f t="shared" si="0"/>
        <v>-48993331</v>
      </c>
      <c r="J33" s="84"/>
      <c r="K33" s="89"/>
      <c r="L33" s="84"/>
      <c r="M33" s="39">
        <f>VLOOKUP(A33,'درآمد سود سهام'!$A$7:$S$25,19,0)</f>
        <v>517000000</v>
      </c>
      <c r="N33" s="84"/>
      <c r="O33" s="131">
        <f>'درآمد ناشی از تغییر قیمت اوراق'!I34</f>
        <v>176637859</v>
      </c>
      <c r="P33" s="84"/>
      <c r="Q33" s="131">
        <f>VLOOKUP(A33,'درآمد ناشی از فروش  '!$A$7:$Q$60,17,0)</f>
        <v>981072920</v>
      </c>
      <c r="R33" s="131">
        <f t="shared" si="1"/>
        <v>1674710779</v>
      </c>
      <c r="S33" s="84"/>
      <c r="T33" s="89"/>
    </row>
    <row r="34" spans="1:21" ht="29.25" customHeight="1">
      <c r="A34" s="59" t="s">
        <v>20</v>
      </c>
      <c r="B34" s="84"/>
      <c r="C34" s="39">
        <v>0</v>
      </c>
      <c r="D34" s="84"/>
      <c r="E34" s="131">
        <f>'درآمد ناشی از تغییر قیمت اوراق'!E32</f>
        <v>-33764343</v>
      </c>
      <c r="F34" s="84"/>
      <c r="G34" s="131">
        <f>VLOOKUP(A34,'درآمد ناشی از فروش  '!$A$7:$I$61,9,0)</f>
        <v>0</v>
      </c>
      <c r="H34" s="84"/>
      <c r="I34" s="85">
        <f t="shared" si="0"/>
        <v>-33764343</v>
      </c>
      <c r="J34" s="84"/>
      <c r="K34" s="89"/>
      <c r="L34" s="84"/>
      <c r="M34" s="39">
        <v>0</v>
      </c>
      <c r="N34" s="84"/>
      <c r="O34" s="85">
        <f>'درآمد ناشی از تغییر قیمت اوراق'!I32</f>
        <v>-76512349</v>
      </c>
      <c r="P34" s="84"/>
      <c r="Q34" s="85">
        <f>VLOOKUP(A34,'درآمد ناشی از فروش  '!$A$7:$Q$60,17,0)</f>
        <v>-237229198</v>
      </c>
      <c r="R34" s="85">
        <f t="shared" si="1"/>
        <v>-313741547</v>
      </c>
      <c r="S34" s="84"/>
      <c r="T34" s="89"/>
    </row>
    <row r="35" spans="1:21" ht="29.25" customHeight="1">
      <c r="A35" s="59" t="s">
        <v>157</v>
      </c>
      <c r="B35" s="84"/>
      <c r="C35" s="39">
        <v>0</v>
      </c>
      <c r="D35" s="84"/>
      <c r="E35" s="85">
        <f>'درآمد ناشی از تغییر قیمت اوراق'!E30</f>
        <v>-105428688</v>
      </c>
      <c r="F35" s="84"/>
      <c r="G35" s="131">
        <f>'درآمد ناشی از فروش  '!I58</f>
        <v>0</v>
      </c>
      <c r="H35" s="84"/>
      <c r="I35" s="85">
        <f t="shared" si="0"/>
        <v>-105428688</v>
      </c>
      <c r="J35" s="84"/>
      <c r="K35" s="89"/>
      <c r="L35" s="84"/>
      <c r="M35" s="39">
        <v>0</v>
      </c>
      <c r="N35" s="84"/>
      <c r="O35" s="85">
        <f>'درآمد ناشی از تغییر قیمت اوراق'!I30</f>
        <v>-710280473</v>
      </c>
      <c r="P35" s="84"/>
      <c r="Q35" s="131">
        <f>'درآمد ناشی از فروش  '!Q58</f>
        <v>-1118534475</v>
      </c>
      <c r="R35" s="85">
        <f t="shared" si="1"/>
        <v>-1828814948</v>
      </c>
      <c r="S35" s="84"/>
      <c r="T35" s="89"/>
    </row>
    <row r="36" spans="1:21" ht="30" customHeight="1">
      <c r="A36" s="59" t="s">
        <v>86</v>
      </c>
      <c r="B36" s="84"/>
      <c r="C36" s="39">
        <v>0</v>
      </c>
      <c r="D36" s="84"/>
      <c r="E36" s="131">
        <v>0</v>
      </c>
      <c r="F36" s="84"/>
      <c r="G36" s="131">
        <f>VLOOKUP(A36,'درآمد ناشی از فروش  '!$A$7:$I$61,9,0)</f>
        <v>0</v>
      </c>
      <c r="H36" s="84"/>
      <c r="I36" s="85">
        <f t="shared" si="0"/>
        <v>0</v>
      </c>
      <c r="J36" s="84"/>
      <c r="K36" s="89"/>
      <c r="L36" s="84"/>
      <c r="M36" s="39">
        <v>0</v>
      </c>
      <c r="N36" s="84"/>
      <c r="O36" s="131">
        <v>0</v>
      </c>
      <c r="P36" s="84"/>
      <c r="Q36" s="85">
        <f>VLOOKUP(A36,'درآمد ناشی از فروش  '!$A$7:$Q$60,17,0)</f>
        <v>-804024</v>
      </c>
      <c r="R36" s="85">
        <f t="shared" si="1"/>
        <v>-804024</v>
      </c>
      <c r="S36" s="84"/>
      <c r="T36" s="89"/>
    </row>
    <row r="37" spans="1:21" ht="30" customHeight="1">
      <c r="A37" s="59" t="s">
        <v>31</v>
      </c>
      <c r="B37" s="84"/>
      <c r="C37" s="39">
        <v>0</v>
      </c>
      <c r="D37" s="84"/>
      <c r="E37" s="85">
        <f>'درآمد ناشی از تغییر قیمت اوراق'!E17</f>
        <v>-204394662938</v>
      </c>
      <c r="F37" s="84"/>
      <c r="G37" s="131">
        <f>VLOOKUP(A37,'درآمد ناشی از فروش  '!$A$7:$I$61,9,0)</f>
        <v>0</v>
      </c>
      <c r="H37" s="84"/>
      <c r="I37" s="85">
        <f t="shared" si="0"/>
        <v>-204394662938</v>
      </c>
      <c r="J37" s="84"/>
      <c r="K37" s="89"/>
      <c r="L37" s="84"/>
      <c r="M37" s="39">
        <f>VLOOKUP(A37,'درآمد سود سهام'!$A$7:$S$25,19,0)</f>
        <v>88607835960</v>
      </c>
      <c r="N37" s="84"/>
      <c r="O37" s="85">
        <f>'درآمد ناشی از تغییر قیمت اوراق'!I17</f>
        <v>-217088393532</v>
      </c>
      <c r="P37" s="84"/>
      <c r="Q37" s="131">
        <f>'درآمد ناشی از فروش  '!Q13</f>
        <v>4892660528</v>
      </c>
      <c r="R37" s="131">
        <f t="shared" si="1"/>
        <v>-123587897044</v>
      </c>
      <c r="S37" s="84"/>
      <c r="T37" s="89"/>
    </row>
    <row r="38" spans="1:21" ht="30" customHeight="1">
      <c r="A38" s="59" t="s">
        <v>87</v>
      </c>
      <c r="B38" s="84"/>
      <c r="C38" s="39">
        <v>0</v>
      </c>
      <c r="D38" s="84"/>
      <c r="E38" s="131">
        <v>0</v>
      </c>
      <c r="F38" s="84"/>
      <c r="G38" s="131">
        <f>VLOOKUP(A38,'درآمد ناشی از فروش  '!$A$7:$I$61,9,0)</f>
        <v>0</v>
      </c>
      <c r="H38" s="84"/>
      <c r="I38" s="131">
        <f t="shared" si="0"/>
        <v>0</v>
      </c>
      <c r="J38" s="84"/>
      <c r="K38" s="89"/>
      <c r="L38" s="84"/>
      <c r="M38" s="39">
        <v>0</v>
      </c>
      <c r="N38" s="84"/>
      <c r="O38" s="131">
        <v>0</v>
      </c>
      <c r="P38" s="84"/>
      <c r="Q38" s="131">
        <f>VLOOKUP(A38,'درآمد ناشی از فروش  '!$A$7:$Q$60,17,0)</f>
        <v>829603</v>
      </c>
      <c r="R38" s="131">
        <f t="shared" si="1"/>
        <v>829603</v>
      </c>
      <c r="S38" s="84"/>
      <c r="T38" s="89"/>
    </row>
    <row r="39" spans="1:21" ht="30" customHeight="1">
      <c r="A39" s="59" t="s">
        <v>22</v>
      </c>
      <c r="B39" s="84"/>
      <c r="C39" s="39">
        <v>0</v>
      </c>
      <c r="D39" s="84"/>
      <c r="E39" s="131">
        <v>0</v>
      </c>
      <c r="F39" s="84"/>
      <c r="G39" s="131">
        <f>VLOOKUP(A39,'درآمد ناشی از فروش  '!$A$7:$I$61,9,0)</f>
        <v>0</v>
      </c>
      <c r="H39" s="84"/>
      <c r="I39" s="131">
        <f t="shared" si="0"/>
        <v>0</v>
      </c>
      <c r="J39" s="84"/>
      <c r="K39" s="89"/>
      <c r="L39" s="84"/>
      <c r="M39" s="39">
        <f>VLOOKUP(A39,'درآمد سود سهام'!$A$7:$S$25,19,0)</f>
        <v>7932716330</v>
      </c>
      <c r="N39" s="84"/>
      <c r="O39" s="131">
        <v>0</v>
      </c>
      <c r="P39" s="84"/>
      <c r="Q39" s="131">
        <f>'درآمد ناشی از فروش  '!Q14</f>
        <v>10944080100</v>
      </c>
      <c r="R39" s="131">
        <f t="shared" si="1"/>
        <v>18876796430</v>
      </c>
      <c r="S39" s="84"/>
      <c r="T39" s="89"/>
    </row>
    <row r="40" spans="1:21" ht="30" customHeight="1">
      <c r="A40" s="59" t="s">
        <v>88</v>
      </c>
      <c r="B40" s="84"/>
      <c r="C40" s="39">
        <v>0</v>
      </c>
      <c r="D40" s="84"/>
      <c r="E40" s="131">
        <v>0</v>
      </c>
      <c r="F40" s="84"/>
      <c r="G40" s="131">
        <f>VLOOKUP(A40,'درآمد ناشی از فروش  '!$A$7:$I$61,9,0)</f>
        <v>0</v>
      </c>
      <c r="H40" s="84"/>
      <c r="I40" s="131">
        <f t="shared" si="0"/>
        <v>0</v>
      </c>
      <c r="J40" s="84"/>
      <c r="K40" s="89"/>
      <c r="L40" s="84"/>
      <c r="M40" s="39">
        <v>0</v>
      </c>
      <c r="N40" s="84"/>
      <c r="O40" s="131">
        <v>0</v>
      </c>
      <c r="P40" s="84"/>
      <c r="Q40" s="85">
        <f>VLOOKUP(A40,'درآمد ناشی از فروش  '!$A$7:$Q$60,17,0)</f>
        <v>-294818960</v>
      </c>
      <c r="R40" s="85">
        <f t="shared" si="1"/>
        <v>-294818960</v>
      </c>
      <c r="S40" s="84"/>
      <c r="T40" s="89"/>
    </row>
    <row r="41" spans="1:21" ht="30" customHeight="1">
      <c r="A41" s="59" t="s">
        <v>89</v>
      </c>
      <c r="B41" s="84"/>
      <c r="C41" s="39">
        <v>0</v>
      </c>
      <c r="D41" s="84"/>
      <c r="E41" s="131">
        <v>0</v>
      </c>
      <c r="F41" s="84"/>
      <c r="G41" s="131">
        <f>VLOOKUP(A41,'درآمد ناشی از فروش  '!$A$7:$I$61,9,0)</f>
        <v>0</v>
      </c>
      <c r="H41" s="84"/>
      <c r="I41" s="131">
        <f t="shared" si="0"/>
        <v>0</v>
      </c>
      <c r="J41" s="84"/>
      <c r="K41" s="89"/>
      <c r="L41" s="84"/>
      <c r="M41" s="39">
        <v>0</v>
      </c>
      <c r="N41" s="84"/>
      <c r="O41" s="131">
        <v>0</v>
      </c>
      <c r="P41" s="84"/>
      <c r="Q41" s="131">
        <f>VLOOKUP(A41,'درآمد ناشی از فروش  '!$A$7:$Q$60,17,0)</f>
        <v>136615</v>
      </c>
      <c r="R41" s="131">
        <f t="shared" si="1"/>
        <v>136615</v>
      </c>
      <c r="S41" s="84"/>
      <c r="T41" s="89"/>
    </row>
    <row r="42" spans="1:21" ht="30" customHeight="1">
      <c r="A42" s="59" t="s">
        <v>90</v>
      </c>
      <c r="B42" s="84"/>
      <c r="C42" s="39">
        <v>0</v>
      </c>
      <c r="D42" s="84"/>
      <c r="E42" s="131">
        <v>0</v>
      </c>
      <c r="F42" s="84"/>
      <c r="G42" s="131">
        <f>VLOOKUP(A42,'درآمد ناشی از فروش  '!$A$7:$I$61,9,0)</f>
        <v>0</v>
      </c>
      <c r="H42" s="84"/>
      <c r="I42" s="131">
        <f t="shared" si="0"/>
        <v>0</v>
      </c>
      <c r="J42" s="84"/>
      <c r="K42" s="89"/>
      <c r="L42" s="84"/>
      <c r="M42" s="39">
        <v>0</v>
      </c>
      <c r="N42" s="84"/>
      <c r="O42" s="131">
        <v>0</v>
      </c>
      <c r="P42" s="84"/>
      <c r="Q42" s="131">
        <f>VLOOKUP(A42,'درآمد ناشی از فروش  '!$A$7:$Q$60,17,0)</f>
        <v>217832689</v>
      </c>
      <c r="R42" s="131">
        <f t="shared" si="1"/>
        <v>217832689</v>
      </c>
      <c r="S42" s="84"/>
      <c r="T42" s="89"/>
    </row>
    <row r="43" spans="1:21" ht="30" customHeight="1">
      <c r="A43" s="59" t="s">
        <v>38</v>
      </c>
      <c r="B43" s="84"/>
      <c r="C43" s="39">
        <v>0</v>
      </c>
      <c r="D43" s="84"/>
      <c r="E43" s="85">
        <f>'درآمد ناشی از تغییر قیمت اوراق'!E10</f>
        <v>-18082055582</v>
      </c>
      <c r="F43" s="84"/>
      <c r="G43" s="131">
        <f>VLOOKUP(A43,'درآمد ناشی از فروش  '!$A$7:$I$61,9,0)</f>
        <v>0</v>
      </c>
      <c r="H43" s="84"/>
      <c r="I43" s="85">
        <f t="shared" si="0"/>
        <v>-18082055582</v>
      </c>
      <c r="J43" s="84"/>
      <c r="K43" s="89"/>
      <c r="L43" s="84"/>
      <c r="M43" s="39">
        <v>0</v>
      </c>
      <c r="N43" s="84"/>
      <c r="O43" s="131">
        <f>'درآمد ناشی از تغییر قیمت اوراق'!I10</f>
        <v>-31911516846</v>
      </c>
      <c r="P43" s="84"/>
      <c r="Q43" s="85">
        <f>'درآمد ناشی از فروش  '!Q27</f>
        <v>-1652469828</v>
      </c>
      <c r="R43" s="85">
        <f t="shared" si="1"/>
        <v>-33563986674</v>
      </c>
      <c r="S43" s="84"/>
      <c r="T43" s="89"/>
    </row>
    <row r="44" spans="1:21" ht="30" customHeight="1">
      <c r="A44" s="59" t="s">
        <v>36</v>
      </c>
      <c r="B44" s="84"/>
      <c r="C44" s="39">
        <v>0</v>
      </c>
      <c r="D44" s="84"/>
      <c r="E44" s="85">
        <f>'درآمد ناشی از تغییر قیمت اوراق'!E13</f>
        <v>-39694769080</v>
      </c>
      <c r="F44" s="84"/>
      <c r="G44" s="131">
        <f>VLOOKUP(A44,'درآمد ناشی از فروش  '!$A$7:$I$61,9,0)</f>
        <v>0</v>
      </c>
      <c r="H44" s="84"/>
      <c r="I44" s="131">
        <f t="shared" si="0"/>
        <v>-39694769080</v>
      </c>
      <c r="J44" s="84"/>
      <c r="K44" s="89"/>
      <c r="L44" s="84"/>
      <c r="M44" s="39">
        <f>VLOOKUP(A44,'درآمد سود سهام'!$A$7:$S$25,19,0)</f>
        <v>28860000000</v>
      </c>
      <c r="N44" s="84"/>
      <c r="O44" s="131">
        <f>'درآمد ناشی از تغییر قیمت اوراق'!I13</f>
        <v>344508949516</v>
      </c>
      <c r="P44" s="84"/>
      <c r="Q44" s="131">
        <f>'درآمد ناشی از فروش  '!Q30</f>
        <v>239490058438</v>
      </c>
      <c r="R44" s="131">
        <f t="shared" si="1"/>
        <v>612859007954</v>
      </c>
      <c r="S44" s="84"/>
      <c r="T44" s="89"/>
    </row>
    <row r="45" spans="1:21" ht="30" customHeight="1">
      <c r="A45" s="59" t="s">
        <v>35</v>
      </c>
      <c r="B45" s="84"/>
      <c r="C45" s="39">
        <v>0</v>
      </c>
      <c r="D45" s="84"/>
      <c r="E45" s="131">
        <v>0</v>
      </c>
      <c r="F45" s="84"/>
      <c r="G45" s="131">
        <f>VLOOKUP(A45,'درآمد ناشی از فروش  '!$A$7:$I$61,9,0)</f>
        <v>0</v>
      </c>
      <c r="H45" s="40"/>
      <c r="I45" s="131">
        <f t="shared" si="0"/>
        <v>0</v>
      </c>
      <c r="J45" s="84"/>
      <c r="K45" s="89"/>
      <c r="L45" s="84"/>
      <c r="M45" s="39">
        <f>'درآمد سود سهام'!S18</f>
        <v>476520000</v>
      </c>
      <c r="N45" s="84"/>
      <c r="O45" s="131">
        <v>0</v>
      </c>
      <c r="P45" s="84"/>
      <c r="Q45" s="85">
        <f>'درآمد ناشی از فروش  '!Q33</f>
        <v>-2696988315</v>
      </c>
      <c r="R45" s="85">
        <f t="shared" si="1"/>
        <v>-2220468315</v>
      </c>
      <c r="S45" s="84"/>
      <c r="T45" s="89"/>
    </row>
    <row r="46" spans="1:21" ht="30" customHeight="1">
      <c r="A46" s="59" t="s">
        <v>26</v>
      </c>
      <c r="B46" s="84"/>
      <c r="C46" s="39">
        <v>0</v>
      </c>
      <c r="D46" s="84"/>
      <c r="E46" s="131">
        <v>0</v>
      </c>
      <c r="F46" s="84"/>
      <c r="G46" s="131">
        <f>VLOOKUP(A46,'درآمد ناشی از فروش  '!$A$7:$I$61,9,0)</f>
        <v>0</v>
      </c>
      <c r="H46" s="40"/>
      <c r="I46" s="131">
        <f t="shared" si="0"/>
        <v>0</v>
      </c>
      <c r="J46" s="84"/>
      <c r="K46" s="89"/>
      <c r="L46" s="84"/>
      <c r="M46" s="39">
        <f>VLOOKUP(A46,'درآمد سود سهام'!$A$7:$S$25,19,0)</f>
        <v>3000886500</v>
      </c>
      <c r="N46" s="84"/>
      <c r="O46" s="131">
        <v>0</v>
      </c>
      <c r="P46" s="84"/>
      <c r="Q46" s="131">
        <f>'درآمد ناشی از فروش  '!Q10</f>
        <v>3022059165</v>
      </c>
      <c r="R46" s="131">
        <f t="shared" si="1"/>
        <v>6022945665</v>
      </c>
      <c r="S46" s="84"/>
      <c r="T46" s="89"/>
    </row>
    <row r="47" spans="1:21" ht="30" customHeight="1">
      <c r="A47" s="59" t="s">
        <v>33</v>
      </c>
      <c r="B47" s="84"/>
      <c r="C47" s="39">
        <v>0</v>
      </c>
      <c r="D47" s="84"/>
      <c r="E47" s="85">
        <f>'درآمد ناشی از تغییر قیمت اوراق'!E23</f>
        <v>-14948860143</v>
      </c>
      <c r="F47" s="84"/>
      <c r="G47" s="131">
        <f>'درآمد ناشی از فروش  '!I53</f>
        <v>0</v>
      </c>
      <c r="H47" s="84"/>
      <c r="I47" s="85">
        <f t="shared" si="0"/>
        <v>-14948860143</v>
      </c>
      <c r="J47" s="84"/>
      <c r="K47" s="89"/>
      <c r="L47" s="84"/>
      <c r="M47" s="39">
        <f>VLOOKUP(A47,'درآمد سود سهام'!$A$7:$S$25,19,0)</f>
        <v>26192276040</v>
      </c>
      <c r="N47" s="88">
        <v>26192276040</v>
      </c>
      <c r="O47" s="131">
        <f>'درآمد ناشی از تغییر قیمت اوراق'!I23</f>
        <v>31986607988</v>
      </c>
      <c r="P47" s="88">
        <v>26192276040</v>
      </c>
      <c r="Q47" s="131">
        <f>'درآمد ناشی از فروش  '!Q53</f>
        <v>16585957929</v>
      </c>
      <c r="R47" s="131">
        <f t="shared" si="1"/>
        <v>74764841957</v>
      </c>
      <c r="S47" s="88">
        <v>26192276040</v>
      </c>
      <c r="T47" s="89"/>
      <c r="U47" s="64">
        <v>26192276040</v>
      </c>
    </row>
    <row r="48" spans="1:21" ht="30" customHeight="1">
      <c r="A48" s="59" t="s">
        <v>25</v>
      </c>
      <c r="B48" s="84"/>
      <c r="C48" s="39">
        <v>0</v>
      </c>
      <c r="D48" s="84"/>
      <c r="E48" s="131">
        <v>0</v>
      </c>
      <c r="F48" s="40"/>
      <c r="G48" s="131">
        <f>VLOOKUP(A48,'درآمد ناشی از فروش  '!$A$7:$I$61,9,0)</f>
        <v>0</v>
      </c>
      <c r="H48" s="40"/>
      <c r="I48" s="131">
        <f t="shared" si="0"/>
        <v>0</v>
      </c>
      <c r="J48" s="84"/>
      <c r="K48" s="89"/>
      <c r="L48" s="84"/>
      <c r="M48" s="39">
        <f>VLOOKUP(A48,'درآمد سود سهام'!$A$7:$S$25,19,0)</f>
        <v>120000000</v>
      </c>
      <c r="N48" s="84"/>
      <c r="O48" s="131">
        <v>0</v>
      </c>
      <c r="P48" s="84"/>
      <c r="Q48" s="85">
        <f>VLOOKUP(A48,'درآمد ناشی از فروش  '!$A$7:$Q$60,17,0)</f>
        <v>-163024195</v>
      </c>
      <c r="R48" s="85">
        <f t="shared" si="1"/>
        <v>-43024195</v>
      </c>
      <c r="S48" s="84"/>
      <c r="T48" s="89"/>
    </row>
    <row r="49" spans="1:20" ht="30" customHeight="1">
      <c r="A49" s="59" t="s">
        <v>27</v>
      </c>
      <c r="B49" s="84"/>
      <c r="C49" s="39">
        <v>0</v>
      </c>
      <c r="D49" s="84"/>
      <c r="E49" s="131">
        <v>0</v>
      </c>
      <c r="F49" s="40"/>
      <c r="G49" s="131">
        <f>VLOOKUP(A49,'درآمد ناشی از فروش  '!$A$7:$I$61,9,0)</f>
        <v>0</v>
      </c>
      <c r="H49" s="40"/>
      <c r="I49" s="131">
        <f t="shared" si="0"/>
        <v>0</v>
      </c>
      <c r="J49" s="84"/>
      <c r="K49" s="89"/>
      <c r="L49" s="84"/>
      <c r="M49" s="39">
        <f>VLOOKUP(A49,'درآمد سود سهام'!$A$7:$S$25,19,0)</f>
        <v>23599646</v>
      </c>
      <c r="N49" s="84"/>
      <c r="O49" s="131">
        <v>0</v>
      </c>
      <c r="P49" s="84"/>
      <c r="Q49" s="85">
        <f>VLOOKUP(A49,'درآمد ناشی از فروش  '!$A$7:$Q$60,17,0)</f>
        <v>-190454157</v>
      </c>
      <c r="R49" s="85">
        <f t="shared" si="1"/>
        <v>-166854511</v>
      </c>
      <c r="S49" s="84"/>
      <c r="T49" s="89"/>
    </row>
    <row r="50" spans="1:20" ht="30" customHeight="1">
      <c r="A50" s="59" t="s">
        <v>37</v>
      </c>
      <c r="B50" s="84"/>
      <c r="C50" s="39">
        <v>0</v>
      </c>
      <c r="D50" s="84"/>
      <c r="E50" s="131">
        <v>0</v>
      </c>
      <c r="F50" s="84"/>
      <c r="G50" s="131">
        <f>VLOOKUP(A50,'درآمد ناشی از فروش  '!$A$7:$I$61,9,0)</f>
        <v>0</v>
      </c>
      <c r="H50" s="84"/>
      <c r="I50" s="131">
        <f t="shared" si="0"/>
        <v>0</v>
      </c>
      <c r="J50" s="84"/>
      <c r="K50" s="89"/>
      <c r="L50" s="84"/>
      <c r="M50" s="39">
        <f>'درآمد سود سهام'!S21</f>
        <v>84375000</v>
      </c>
      <c r="N50" s="84"/>
      <c r="O50" s="131">
        <v>0</v>
      </c>
      <c r="P50" s="84"/>
      <c r="Q50" s="85">
        <f>VLOOKUP(A50,'درآمد ناشی از فروش  '!$A$7:$Q$60,17,0)</f>
        <v>-307534185</v>
      </c>
      <c r="R50" s="85">
        <f t="shared" si="1"/>
        <v>-223159185</v>
      </c>
      <c r="S50" s="84"/>
      <c r="T50" s="89"/>
    </row>
    <row r="51" spans="1:20" ht="30" customHeight="1">
      <c r="A51" s="59" t="s">
        <v>134</v>
      </c>
      <c r="B51" s="84"/>
      <c r="C51" s="39">
        <v>0</v>
      </c>
      <c r="D51" s="84"/>
      <c r="E51" s="85">
        <f>'درآمد ناشی از تغییر قیمت اوراق'!E9</f>
        <v>-3306454531</v>
      </c>
      <c r="F51" s="84"/>
      <c r="G51" s="85">
        <f>'درآمد ناشی از فروش  '!I7</f>
        <v>0</v>
      </c>
      <c r="H51" s="84"/>
      <c r="I51" s="85">
        <f t="shared" si="0"/>
        <v>-3306454531</v>
      </c>
      <c r="J51" s="84"/>
      <c r="K51" s="89"/>
      <c r="L51" s="84"/>
      <c r="M51" s="39">
        <v>0</v>
      </c>
      <c r="N51" s="84"/>
      <c r="O51" s="85">
        <f>'درآمد ناشی از تغییر قیمت اوراق'!I9</f>
        <v>-15416757176</v>
      </c>
      <c r="P51" s="84"/>
      <c r="Q51" s="131">
        <f>'درآمد ناشی از فروش  '!Q7</f>
        <v>4725724787</v>
      </c>
      <c r="R51" s="85">
        <f t="shared" si="1"/>
        <v>-10691032389</v>
      </c>
      <c r="S51" s="84"/>
      <c r="T51" s="89"/>
    </row>
    <row r="52" spans="1:20" ht="30" customHeight="1">
      <c r="A52" s="59" t="s">
        <v>30</v>
      </c>
      <c r="B52" s="84"/>
      <c r="C52" s="39">
        <v>0</v>
      </c>
      <c r="D52" s="84"/>
      <c r="E52" s="131">
        <f>'درآمد ناشی از تغییر قیمت اوراق'!E8</f>
        <v>-8509747211</v>
      </c>
      <c r="F52" s="84"/>
      <c r="G52" s="131">
        <f>'درآمد ناشی از فروش  '!I57</f>
        <v>0</v>
      </c>
      <c r="H52" s="84"/>
      <c r="I52" s="131">
        <f t="shared" si="0"/>
        <v>-8509747211</v>
      </c>
      <c r="J52" s="84"/>
      <c r="K52" s="89"/>
      <c r="L52" s="84"/>
      <c r="M52" s="39">
        <v>0</v>
      </c>
      <c r="N52" s="84"/>
      <c r="O52" s="131">
        <f>'درآمد ناشی از تغییر قیمت اوراق'!I8</f>
        <v>22251946849</v>
      </c>
      <c r="P52" s="84"/>
      <c r="Q52" s="131">
        <f>'درآمد ناشی از فروش  '!Q57</f>
        <v>2666849289</v>
      </c>
      <c r="R52" s="131">
        <f t="shared" si="1"/>
        <v>24918796138</v>
      </c>
      <c r="S52" s="84"/>
      <c r="T52" s="89"/>
    </row>
    <row r="53" spans="1:20" ht="30" customHeight="1">
      <c r="A53" s="59" t="s">
        <v>39</v>
      </c>
      <c r="B53" s="84"/>
      <c r="C53" s="39">
        <v>0</v>
      </c>
      <c r="D53" s="84"/>
      <c r="E53" s="131">
        <v>0</v>
      </c>
      <c r="F53" s="84"/>
      <c r="G53" s="131">
        <f>VLOOKUP(A53,'درآمد ناشی از فروش  '!$A$7:$I$61,9,0)</f>
        <v>0</v>
      </c>
      <c r="H53" s="84"/>
      <c r="I53" s="131">
        <f t="shared" si="0"/>
        <v>0</v>
      </c>
      <c r="J53" s="84"/>
      <c r="K53" s="89"/>
      <c r="L53" s="84"/>
      <c r="M53" s="39">
        <v>0</v>
      </c>
      <c r="N53" s="84"/>
      <c r="O53" s="131">
        <v>0</v>
      </c>
      <c r="P53" s="84"/>
      <c r="Q53" s="85">
        <f>VLOOKUP(A53,'درآمد ناشی از فروش  '!$A$7:$Q$60,17,0)</f>
        <v>-279818979</v>
      </c>
      <c r="R53" s="85">
        <f t="shared" si="1"/>
        <v>-279818979</v>
      </c>
      <c r="S53" s="84"/>
      <c r="T53" s="89"/>
    </row>
    <row r="54" spans="1:20" ht="30" customHeight="1">
      <c r="A54" s="59" t="s">
        <v>41</v>
      </c>
      <c r="B54" s="84"/>
      <c r="C54" s="39">
        <v>0</v>
      </c>
      <c r="D54" s="84"/>
      <c r="E54" s="131">
        <v>0</v>
      </c>
      <c r="F54" s="84"/>
      <c r="G54" s="131">
        <f>VLOOKUP(A54,'درآمد ناشی از فروش  '!$A$7:$I$61,9,0)</f>
        <v>0</v>
      </c>
      <c r="H54" s="84"/>
      <c r="I54" s="131">
        <f t="shared" si="0"/>
        <v>0</v>
      </c>
      <c r="J54" s="84"/>
      <c r="K54" s="89"/>
      <c r="L54" s="84"/>
      <c r="M54" s="39">
        <v>0</v>
      </c>
      <c r="N54" s="84"/>
      <c r="O54" s="131">
        <v>0</v>
      </c>
      <c r="P54" s="84"/>
      <c r="Q54" s="85">
        <f>VLOOKUP(A54,'درآمد ناشی از فروش  '!$A$7:$Q$60,17,0)</f>
        <v>-2285639349</v>
      </c>
      <c r="R54" s="85">
        <f t="shared" si="1"/>
        <v>-2285639349</v>
      </c>
      <c r="S54" s="84"/>
      <c r="T54" s="89"/>
    </row>
    <row r="55" spans="1:20" ht="30" customHeight="1">
      <c r="A55" s="59" t="s">
        <v>136</v>
      </c>
      <c r="B55" s="84"/>
      <c r="C55" s="39">
        <v>0</v>
      </c>
      <c r="D55" s="84"/>
      <c r="E55" s="85">
        <f>'درآمد ناشی از تغییر قیمت اوراق'!E11</f>
        <v>-5337718011</v>
      </c>
      <c r="F55" s="84"/>
      <c r="G55" s="131">
        <v>0</v>
      </c>
      <c r="H55" s="84"/>
      <c r="I55" s="85">
        <f t="shared" si="0"/>
        <v>-5337718011</v>
      </c>
      <c r="J55" s="84"/>
      <c r="K55" s="89"/>
      <c r="L55" s="84"/>
      <c r="M55" s="39">
        <f>'درآمد سود سهام'!S8</f>
        <v>2790000000</v>
      </c>
      <c r="N55" s="84"/>
      <c r="O55" s="85">
        <f>'درآمد ناشی از تغییر قیمت اوراق'!I11</f>
        <v>-11054736512</v>
      </c>
      <c r="P55" s="84"/>
      <c r="Q55" s="131">
        <v>0</v>
      </c>
      <c r="R55" s="85">
        <f t="shared" si="1"/>
        <v>-8264736512</v>
      </c>
      <c r="S55" s="84"/>
      <c r="T55" s="89"/>
    </row>
    <row r="56" spans="1:20" ht="30" customHeight="1">
      <c r="A56" s="59" t="s">
        <v>42</v>
      </c>
      <c r="B56" s="84"/>
      <c r="C56" s="39">
        <v>0</v>
      </c>
      <c r="D56" s="84"/>
      <c r="E56" s="131">
        <f>'درآمد ناشی از تغییر قیمت اوراق'!E28</f>
        <v>-1452683280</v>
      </c>
      <c r="F56" s="84"/>
      <c r="G56" s="131">
        <f>'درآمد ناشی از فروش  '!I56</f>
        <v>0</v>
      </c>
      <c r="H56" s="84"/>
      <c r="I56" s="85">
        <f t="shared" si="0"/>
        <v>-1452683280</v>
      </c>
      <c r="J56" s="84"/>
      <c r="K56" s="89"/>
      <c r="L56" s="84"/>
      <c r="M56" s="37">
        <f>'درآمد سود سهام'!S17</f>
        <v>2358461538</v>
      </c>
      <c r="N56" s="84"/>
      <c r="O56" s="131">
        <f>'درآمد ناشی از تغییر قیمت اوراق'!I28</f>
        <v>8810371421</v>
      </c>
      <c r="P56" s="84"/>
      <c r="Q56" s="131">
        <f>'درآمد ناشی از فروش  '!Q56</f>
        <v>1102407931</v>
      </c>
      <c r="R56" s="131">
        <f t="shared" si="1"/>
        <v>12271240890</v>
      </c>
      <c r="S56" s="84"/>
      <c r="T56" s="89"/>
    </row>
    <row r="57" spans="1:20" ht="30" customHeight="1">
      <c r="A57" s="59" t="s">
        <v>159</v>
      </c>
      <c r="B57" s="84"/>
      <c r="C57" s="39">
        <v>0</v>
      </c>
      <c r="D57" s="84"/>
      <c r="E57" s="131">
        <v>0</v>
      </c>
      <c r="F57" s="84"/>
      <c r="G57" s="131">
        <f>VLOOKUP(A57,'درآمد ناشی از فروش  '!$A$7:$I$61,9,0)</f>
        <v>0</v>
      </c>
      <c r="H57" s="84"/>
      <c r="I57" s="131">
        <f t="shared" si="0"/>
        <v>0</v>
      </c>
      <c r="J57" s="84"/>
      <c r="K57" s="89"/>
      <c r="L57" s="84"/>
      <c r="M57" s="39">
        <v>0</v>
      </c>
      <c r="N57" s="84"/>
      <c r="O57" s="131">
        <v>0</v>
      </c>
      <c r="P57" s="84"/>
      <c r="Q57" s="131">
        <f>'درآمد ناشی از فروش  '!Q9</f>
        <v>2585716663</v>
      </c>
      <c r="R57" s="131">
        <f t="shared" si="1"/>
        <v>2585716663</v>
      </c>
      <c r="S57" s="84"/>
      <c r="T57" s="89"/>
    </row>
    <row r="58" spans="1:20" ht="30" customHeight="1">
      <c r="A58" s="59" t="s">
        <v>135</v>
      </c>
      <c r="B58" s="84"/>
      <c r="C58" s="39">
        <v>0</v>
      </c>
      <c r="D58" s="84"/>
      <c r="E58" s="85">
        <f>'درآمد ناشی از تغییر قیمت اوراق'!E16</f>
        <v>-6765254893</v>
      </c>
      <c r="F58" s="84"/>
      <c r="G58" s="131">
        <f>'درآمد ناشی از فروش  '!I48</f>
        <v>0</v>
      </c>
      <c r="H58" s="84"/>
      <c r="I58" s="85">
        <f t="shared" si="0"/>
        <v>-6765254893</v>
      </c>
      <c r="J58" s="84"/>
      <c r="K58" s="89"/>
      <c r="L58" s="84"/>
      <c r="M58" s="39">
        <v>0</v>
      </c>
      <c r="N58" s="84"/>
      <c r="O58" s="131">
        <f>'درآمد ناشی از تغییر قیمت اوراق'!I16</f>
        <v>2845519959</v>
      </c>
      <c r="P58" s="84"/>
      <c r="Q58" s="131">
        <f>'درآمد ناشی از فروش  '!Q48</f>
        <v>29122718628</v>
      </c>
      <c r="R58" s="131">
        <f t="shared" si="1"/>
        <v>31968238587</v>
      </c>
      <c r="S58" s="84"/>
      <c r="T58" s="89"/>
    </row>
    <row r="59" spans="1:20" ht="30" customHeight="1">
      <c r="A59" s="59" t="s">
        <v>156</v>
      </c>
      <c r="B59" s="84"/>
      <c r="C59" s="39">
        <v>0</v>
      </c>
      <c r="D59" s="84"/>
      <c r="E59" s="85">
        <f>'درآمد ناشی از تغییر قیمت اوراق'!E29</f>
        <v>-1018128556</v>
      </c>
      <c r="F59" s="84"/>
      <c r="G59" s="131">
        <f>'درآمد ناشی از فروش  '!I52</f>
        <v>0</v>
      </c>
      <c r="H59" s="84"/>
      <c r="I59" s="85">
        <f t="shared" si="0"/>
        <v>-1018128556</v>
      </c>
      <c r="J59" s="84"/>
      <c r="K59" s="89"/>
      <c r="L59" s="84"/>
      <c r="M59" s="39">
        <v>0</v>
      </c>
      <c r="N59" s="84"/>
      <c r="O59" s="85">
        <f>'درآمد ناشی از تغییر قیمت اوراق'!I29</f>
        <v>-2797623670</v>
      </c>
      <c r="P59" s="84"/>
      <c r="Q59" s="131">
        <f>'درآمد ناشی از فروش  '!Q52</f>
        <v>69062847</v>
      </c>
      <c r="R59" s="85">
        <f t="shared" si="1"/>
        <v>-2728560823</v>
      </c>
      <c r="S59" s="84"/>
      <c r="T59" s="89"/>
    </row>
    <row r="60" spans="1:20" ht="30" customHeight="1">
      <c r="A60" s="59" t="s">
        <v>137</v>
      </c>
      <c r="B60" s="84"/>
      <c r="C60" s="39">
        <v>0</v>
      </c>
      <c r="D60" s="84"/>
      <c r="E60" s="85">
        <f>'درآمد ناشی از تغییر قیمت اوراق'!E7</f>
        <v>-1517478511</v>
      </c>
      <c r="F60" s="84"/>
      <c r="G60" s="131">
        <f>VLOOKUP(A60,'درآمد ناشی از فروش  '!$A$7:$I$61,9,0)</f>
        <v>0</v>
      </c>
      <c r="H60" s="84"/>
      <c r="I60" s="85">
        <f t="shared" si="0"/>
        <v>-1517478511</v>
      </c>
      <c r="J60" s="84"/>
      <c r="K60" s="89"/>
      <c r="L60" s="84"/>
      <c r="M60" s="39">
        <v>0</v>
      </c>
      <c r="N60" s="84"/>
      <c r="O60" s="131">
        <f>'درآمد ناشی از تغییر قیمت اوراق'!I7</f>
        <v>6576829387</v>
      </c>
      <c r="P60" s="84"/>
      <c r="Q60" s="131">
        <f>VLOOKUP(A60,'درآمد ناشی از فروش  '!$A$7:$Q$60,17,0)</f>
        <v>1056934997</v>
      </c>
      <c r="R60" s="131">
        <f t="shared" si="1"/>
        <v>7633764384</v>
      </c>
      <c r="S60" s="84"/>
      <c r="T60" s="89"/>
    </row>
    <row r="61" spans="1:20" ht="30" customHeight="1">
      <c r="A61" s="59" t="s">
        <v>199</v>
      </c>
      <c r="B61" s="84"/>
      <c r="C61" s="39">
        <v>0</v>
      </c>
      <c r="D61" s="84"/>
      <c r="E61" s="85">
        <f>'درآمد ناشی از تغییر قیمت اوراق'!E14</f>
        <v>-4771879629</v>
      </c>
      <c r="F61" s="84"/>
      <c r="G61" s="131">
        <f>'درآمد ناشی از فروش  '!I54</f>
        <v>0</v>
      </c>
      <c r="H61" s="84"/>
      <c r="I61" s="85">
        <f t="shared" si="0"/>
        <v>-4771879629</v>
      </c>
      <c r="J61" s="84"/>
      <c r="K61" s="89"/>
      <c r="L61" s="84"/>
      <c r="M61" s="39">
        <v>0</v>
      </c>
      <c r="N61" s="84"/>
      <c r="O61" s="131">
        <f>'درآمد ناشی از تغییر قیمت اوراق'!I14</f>
        <v>-6035448110</v>
      </c>
      <c r="P61" s="84"/>
      <c r="Q61" s="131">
        <f>'درآمد ناشی از فروش  '!Q54</f>
        <v>8764482721</v>
      </c>
      <c r="R61" s="131">
        <f t="shared" si="1"/>
        <v>2729034611</v>
      </c>
      <c r="S61" s="84"/>
      <c r="T61" s="89"/>
    </row>
    <row r="62" spans="1:20" ht="30" customHeight="1">
      <c r="A62" s="59" t="s">
        <v>200</v>
      </c>
      <c r="B62" s="84"/>
      <c r="C62" s="39">
        <v>0</v>
      </c>
      <c r="D62" s="84"/>
      <c r="E62" s="85">
        <f>'درآمد ناشی از تغییر قیمت اوراق'!E35</f>
        <v>-909376756</v>
      </c>
      <c r="F62" s="84"/>
      <c r="G62" s="131">
        <v>0</v>
      </c>
      <c r="H62" s="84"/>
      <c r="I62" s="85">
        <f t="shared" si="0"/>
        <v>-909376756</v>
      </c>
      <c r="J62" s="84"/>
      <c r="K62" s="89"/>
      <c r="L62" s="84"/>
      <c r="M62" s="39">
        <v>0</v>
      </c>
      <c r="N62" s="84"/>
      <c r="O62" s="85">
        <f>'درآمد ناشی از تغییر قیمت اوراق'!I35</f>
        <v>-4523783945</v>
      </c>
      <c r="P62" s="84"/>
      <c r="Q62" s="131">
        <v>0</v>
      </c>
      <c r="R62" s="85">
        <f t="shared" si="1"/>
        <v>-4523783945</v>
      </c>
      <c r="S62" s="84"/>
      <c r="T62" s="89"/>
    </row>
    <row r="63" spans="1:20" ht="30" customHeight="1">
      <c r="A63" s="59" t="s">
        <v>213</v>
      </c>
      <c r="B63" s="84"/>
      <c r="C63" s="39">
        <v>0</v>
      </c>
      <c r="D63" s="84"/>
      <c r="E63" s="131">
        <f>'درآمد ناشی از تغییر قیمت اوراق'!E19</f>
        <v>-1704189549</v>
      </c>
      <c r="F63" s="84"/>
      <c r="G63" s="131">
        <v>0</v>
      </c>
      <c r="H63" s="84"/>
      <c r="I63" s="131">
        <f t="shared" si="0"/>
        <v>-1704189549</v>
      </c>
      <c r="J63" s="84"/>
      <c r="K63" s="89"/>
      <c r="L63" s="84"/>
      <c r="M63" s="39">
        <v>0</v>
      </c>
      <c r="N63" s="84"/>
      <c r="O63" s="85">
        <f>'درآمد ناشی از تغییر قیمت اوراق'!I19</f>
        <v>-18489701923</v>
      </c>
      <c r="P63" s="84"/>
      <c r="Q63" s="131">
        <v>0</v>
      </c>
      <c r="R63" s="85">
        <f t="shared" si="1"/>
        <v>-18489701923</v>
      </c>
      <c r="S63" s="84"/>
      <c r="T63" s="89"/>
    </row>
    <row r="64" spans="1:20" ht="30" customHeight="1">
      <c r="A64" s="59" t="s">
        <v>211</v>
      </c>
      <c r="B64" s="84"/>
      <c r="C64" s="39">
        <v>0</v>
      </c>
      <c r="D64" s="84"/>
      <c r="E64" s="131">
        <f>'درآمد ناشی از تغییر قیمت اوراق'!E33</f>
        <v>-172562163</v>
      </c>
      <c r="F64" s="84"/>
      <c r="G64" s="131">
        <f>'درآمد ناشی از فروش  '!I55</f>
        <v>0</v>
      </c>
      <c r="H64" s="84"/>
      <c r="I64" s="85">
        <f t="shared" si="0"/>
        <v>-172562163</v>
      </c>
      <c r="J64" s="84"/>
      <c r="K64" s="89"/>
      <c r="L64" s="84"/>
      <c r="M64" s="39">
        <v>0</v>
      </c>
      <c r="N64" s="84"/>
      <c r="O64" s="85">
        <f>'درآمد ناشی از تغییر قیمت اوراق'!I33</f>
        <v>-433687179</v>
      </c>
      <c r="P64" s="84"/>
      <c r="Q64" s="131">
        <f>'درآمد ناشی از فروش  '!Q55</f>
        <v>200266511</v>
      </c>
      <c r="R64" s="85">
        <f t="shared" si="1"/>
        <v>-233420668</v>
      </c>
      <c r="S64" s="84"/>
      <c r="T64" s="89"/>
    </row>
    <row r="65" spans="1:23" ht="30" customHeight="1">
      <c r="A65" s="59" t="s">
        <v>203</v>
      </c>
      <c r="B65" s="84"/>
      <c r="C65" s="39">
        <v>0</v>
      </c>
      <c r="D65" s="84"/>
      <c r="E65" s="131">
        <f>'درآمد ناشی از تغییر قیمت اوراق'!E36</f>
        <v>-13446092521</v>
      </c>
      <c r="F65" s="84"/>
      <c r="G65" s="131">
        <f>'درآمد ناشی از فروش  '!I59</f>
        <v>0</v>
      </c>
      <c r="H65" s="84"/>
      <c r="I65" s="85">
        <f t="shared" si="0"/>
        <v>-13446092521</v>
      </c>
      <c r="J65" s="84"/>
      <c r="K65" s="89"/>
      <c r="L65" s="84"/>
      <c r="M65" s="39">
        <v>0</v>
      </c>
      <c r="N65" s="84"/>
      <c r="O65" s="131">
        <f>'درآمد ناشی از تغییر قیمت اوراق'!I36</f>
        <v>-6614442077</v>
      </c>
      <c r="P65" s="84"/>
      <c r="Q65" s="131">
        <f>VLOOKUP(A65,'درآمد ناشی از فروش  '!$A$7:$Q$60,17,0)</f>
        <v>145549261841</v>
      </c>
      <c r="R65" s="131">
        <f t="shared" si="1"/>
        <v>138934819764</v>
      </c>
      <c r="S65" s="84"/>
      <c r="T65" s="89"/>
    </row>
    <row r="66" spans="1:23" ht="30" customHeight="1">
      <c r="A66" s="59" t="s">
        <v>204</v>
      </c>
      <c r="B66" s="84"/>
      <c r="C66" s="39">
        <v>0</v>
      </c>
      <c r="D66" s="84"/>
      <c r="E66" s="131">
        <f>'درآمد ناشی از تغییر قیمت اوراق'!E37</f>
        <v>-29261413656</v>
      </c>
      <c r="F66" s="84"/>
      <c r="G66" s="131">
        <f>'درآمد ناشی از فروش  '!I60</f>
        <v>0</v>
      </c>
      <c r="H66" s="84"/>
      <c r="I66" s="85">
        <f t="shared" si="0"/>
        <v>-29261413656</v>
      </c>
      <c r="J66" s="84"/>
      <c r="K66" s="89"/>
      <c r="L66" s="84"/>
      <c r="M66" s="39">
        <v>0</v>
      </c>
      <c r="N66" s="84"/>
      <c r="O66" s="131">
        <f>'درآمد ناشی از تغییر قیمت اوراق'!I37</f>
        <v>112320294290</v>
      </c>
      <c r="P66" s="84"/>
      <c r="Q66" s="131">
        <f>VLOOKUP(A66,'درآمد ناشی از فروش  '!$A$7:$Q$60,17,0)</f>
        <v>242389987169</v>
      </c>
      <c r="R66" s="131">
        <f t="shared" si="1"/>
        <v>354710281459</v>
      </c>
      <c r="S66" s="84"/>
      <c r="T66" s="89"/>
    </row>
    <row r="67" spans="1:23" s="66" customFormat="1" ht="30" customHeight="1" thickBot="1">
      <c r="A67" s="92" t="s">
        <v>43</v>
      </c>
      <c r="B67" s="90"/>
      <c r="C67" s="98">
        <f>SUM(C8:C66)</f>
        <v>0</v>
      </c>
      <c r="D67" s="90"/>
      <c r="E67" s="91">
        <f>SUM(E8:E66)</f>
        <v>-431362833510</v>
      </c>
      <c r="F67" s="90"/>
      <c r="G67" s="98">
        <f>SUM(G8:G66)</f>
        <v>-9529</v>
      </c>
      <c r="H67" s="90"/>
      <c r="I67" s="134">
        <f>SUM(I8:I66)</f>
        <v>-431362843039</v>
      </c>
      <c r="J67" s="90"/>
      <c r="K67" s="91"/>
      <c r="L67" s="90"/>
      <c r="M67" s="180">
        <f>SUM(M8:M66)</f>
        <v>187636135493</v>
      </c>
      <c r="N67" s="90"/>
      <c r="O67" s="93">
        <f>SUM(O8:O66)</f>
        <v>158644434641</v>
      </c>
      <c r="P67" s="90"/>
      <c r="Q67" s="98">
        <f>SUM(Q8:Q66)</f>
        <v>597139639941</v>
      </c>
      <c r="R67" s="98">
        <f>SUM(R8:R66)</f>
        <v>943420210075</v>
      </c>
      <c r="S67" s="90"/>
      <c r="T67" s="91"/>
    </row>
    <row r="68" spans="1:23" ht="30" customHeight="1" thickTop="1">
      <c r="E68" s="130"/>
      <c r="I68" s="67"/>
      <c r="M68" s="89"/>
      <c r="O68" s="132"/>
    </row>
    <row r="69" spans="1:23" ht="30" customHeight="1">
      <c r="G69" s="63"/>
      <c r="M69" s="89"/>
    </row>
    <row r="70" spans="1:23" ht="30" customHeight="1">
      <c r="G70" s="63"/>
      <c r="K70" s="64"/>
      <c r="M70" s="89"/>
      <c r="T70" s="64"/>
      <c r="W70" s="68"/>
    </row>
    <row r="71" spans="1:23" ht="30" customHeight="1">
      <c r="M71" s="64"/>
    </row>
    <row r="72" spans="1:23" ht="30" customHeight="1">
      <c r="K72" s="64"/>
      <c r="M72" s="64"/>
    </row>
    <row r="73" spans="1:23" ht="30" customHeight="1">
      <c r="G73" s="64"/>
      <c r="K73" s="64"/>
      <c r="M73" s="63"/>
    </row>
    <row r="74" spans="1:23" ht="30" customHeight="1">
      <c r="G74" s="64"/>
      <c r="K74" s="64"/>
      <c r="M74" s="65"/>
      <c r="O74" s="189"/>
    </row>
    <row r="75" spans="1:23" ht="30" customHeight="1">
      <c r="K75" s="63"/>
      <c r="L75" s="63"/>
    </row>
    <row r="76" spans="1:23" ht="30" customHeight="1">
      <c r="K76" s="63"/>
      <c r="L76" s="63"/>
    </row>
    <row r="77" spans="1:23" ht="30" customHeight="1">
      <c r="K77" s="63"/>
      <c r="L77" s="63"/>
    </row>
    <row r="78" spans="1:23" ht="30" customHeight="1">
      <c r="K78" s="63"/>
      <c r="L78" s="63"/>
    </row>
    <row r="79" spans="1:23" ht="30" customHeight="1">
      <c r="K79" s="63"/>
      <c r="L79" s="63"/>
    </row>
    <row r="80" spans="1:23" ht="30" customHeight="1">
      <c r="K80" s="64"/>
    </row>
  </sheetData>
  <autoFilter ref="A1:A70" xr:uid="{00000000-0001-0000-0800-000000000000}"/>
  <mergeCells count="13">
    <mergeCell ref="A1:T1"/>
    <mergeCell ref="A2:T2"/>
    <mergeCell ref="A3:T3"/>
    <mergeCell ref="A6:A7"/>
    <mergeCell ref="G6:G7"/>
    <mergeCell ref="E6:E7"/>
    <mergeCell ref="C6:C7"/>
    <mergeCell ref="M6:M7"/>
    <mergeCell ref="O6:O7"/>
    <mergeCell ref="Q6:Q7"/>
    <mergeCell ref="A4:T4"/>
    <mergeCell ref="C5:K5"/>
    <mergeCell ref="M5:T5"/>
  </mergeCells>
  <pageMargins left="0.39" right="0.39" top="0.39" bottom="0.39" header="0" footer="0"/>
  <pageSetup scale="54" fitToHeight="0" orientation="landscape" r:id="rId1"/>
  <rowBreaks count="2" manualBreakCount="2">
    <brk id="36" max="20" man="1"/>
    <brk id="53" max="20" man="1"/>
  </rowBreaks>
  <ignoredErrors>
    <ignoredError sqref="E67" evalError="1"/>
    <ignoredError sqref="G47 G35 Q43 Q37 Q35 M45 Q32 Q3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V28"/>
  <sheetViews>
    <sheetView rightToLeft="1" view="pageBreakPreview" topLeftCell="A19" zoomScaleNormal="100" zoomScaleSheetLayoutView="100" workbookViewId="0">
      <selection activeCell="V6" sqref="V6"/>
    </sheetView>
  </sheetViews>
  <sheetFormatPr defaultRowHeight="30" customHeight="1"/>
  <cols>
    <col min="1" max="1" width="39" style="69" customWidth="1"/>
    <col min="2" max="2" width="1.28515625" style="69" customWidth="1"/>
    <col min="3" max="3" width="16.85546875" style="69" customWidth="1"/>
    <col min="4" max="4" width="1.28515625" style="69" customWidth="1"/>
    <col min="5" max="5" width="20.7109375" style="69" customWidth="1"/>
    <col min="6" max="6" width="1.28515625" style="69" customWidth="1"/>
    <col min="7" max="7" width="15.5703125" style="69" customWidth="1"/>
    <col min="8" max="8" width="1.28515625" style="69" customWidth="1"/>
    <col min="9" max="9" width="16.5703125" style="69" customWidth="1"/>
    <col min="10" max="10" width="1.28515625" style="69" customWidth="1"/>
    <col min="11" max="11" width="18.7109375" style="69" customWidth="1"/>
    <col min="12" max="12" width="1.28515625" style="69" customWidth="1"/>
    <col min="13" max="13" width="15.5703125" style="69" customWidth="1"/>
    <col min="14" max="14" width="1.28515625" style="69" customWidth="1"/>
    <col min="15" max="15" width="20.42578125" style="69" customWidth="1"/>
    <col min="16" max="16" width="1.28515625" style="69" customWidth="1"/>
    <col min="17" max="17" width="18.5703125" style="70" customWidth="1"/>
    <col min="18" max="18" width="1.28515625" style="69" customWidth="1"/>
    <col min="19" max="19" width="20.5703125" style="69" customWidth="1"/>
    <col min="20" max="20" width="0.28515625" style="71" customWidth="1"/>
    <col min="21" max="21" width="6.7109375" style="71" customWidth="1"/>
    <col min="22" max="22" width="14.7109375" style="71" bestFit="1" customWidth="1"/>
    <col min="23" max="16384" width="9.140625" style="71"/>
  </cols>
  <sheetData>
    <row r="1" spans="1:22" ht="30" customHeight="1">
      <c r="A1" s="211" t="s">
        <v>128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</row>
    <row r="2" spans="1:22" ht="30" customHeight="1">
      <c r="A2" s="211" t="s">
        <v>132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</row>
    <row r="3" spans="1:22" ht="30" customHeight="1">
      <c r="A3" s="211" t="s">
        <v>223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V3" s="71" t="s">
        <v>236</v>
      </c>
    </row>
    <row r="4" spans="1:22" s="72" customFormat="1" ht="30" customHeight="1">
      <c r="A4" s="209" t="s">
        <v>80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</row>
    <row r="5" spans="1:22" ht="30" customHeight="1">
      <c r="A5" s="206" t="s">
        <v>45</v>
      </c>
      <c r="B5" s="34"/>
      <c r="C5" s="206" t="s">
        <v>97</v>
      </c>
      <c r="D5" s="206"/>
      <c r="E5" s="206"/>
      <c r="F5" s="206"/>
      <c r="G5" s="206"/>
      <c r="H5" s="34"/>
      <c r="I5" s="206" t="s">
        <v>77</v>
      </c>
      <c r="J5" s="206"/>
      <c r="K5" s="206"/>
      <c r="L5" s="206"/>
      <c r="M5" s="206"/>
      <c r="N5" s="34"/>
      <c r="O5" s="206" t="s">
        <v>78</v>
      </c>
      <c r="P5" s="206"/>
      <c r="Q5" s="206"/>
      <c r="R5" s="206"/>
      <c r="S5" s="206"/>
    </row>
    <row r="6" spans="1:22" ht="42">
      <c r="A6" s="206"/>
      <c r="B6" s="34"/>
      <c r="C6" s="77" t="s">
        <v>98</v>
      </c>
      <c r="D6" s="35"/>
      <c r="E6" s="77" t="s">
        <v>99</v>
      </c>
      <c r="F6" s="35"/>
      <c r="G6" s="77" t="s">
        <v>100</v>
      </c>
      <c r="H6" s="34"/>
      <c r="I6" s="77" t="s">
        <v>101</v>
      </c>
      <c r="J6" s="35"/>
      <c r="K6" s="77" t="s">
        <v>102</v>
      </c>
      <c r="L6" s="35"/>
      <c r="M6" s="77" t="s">
        <v>103</v>
      </c>
      <c r="N6" s="77"/>
      <c r="O6" s="77" t="s">
        <v>101</v>
      </c>
      <c r="P6" s="77"/>
      <c r="Q6" s="77" t="s">
        <v>102</v>
      </c>
      <c r="R6" s="77"/>
      <c r="S6" s="77" t="s">
        <v>103</v>
      </c>
    </row>
    <row r="7" spans="1:22" ht="30" customHeight="1">
      <c r="A7" s="60" t="s">
        <v>19</v>
      </c>
      <c r="B7" s="34"/>
      <c r="C7" s="78" t="s">
        <v>104</v>
      </c>
      <c r="D7" s="79"/>
      <c r="E7" s="80">
        <v>74265654</v>
      </c>
      <c r="F7" s="79"/>
      <c r="G7" s="80">
        <v>240</v>
      </c>
      <c r="H7" s="34"/>
      <c r="I7" s="81">
        <v>0</v>
      </c>
      <c r="J7" s="34"/>
      <c r="K7" s="81">
        <v>0</v>
      </c>
      <c r="L7" s="34"/>
      <c r="M7" s="37">
        <f>I7+K7</f>
        <v>0</v>
      </c>
      <c r="N7" s="34"/>
      <c r="O7" s="37">
        <v>17823756960</v>
      </c>
      <c r="P7" s="34"/>
      <c r="Q7" s="38">
        <v>0</v>
      </c>
      <c r="R7" s="34"/>
      <c r="S7" s="37">
        <f>O7+Q7</f>
        <v>17823756960</v>
      </c>
    </row>
    <row r="8" spans="1:22" ht="30" customHeight="1">
      <c r="A8" s="58" t="s">
        <v>154</v>
      </c>
      <c r="B8" s="34"/>
      <c r="C8" s="40" t="s">
        <v>155</v>
      </c>
      <c r="D8" s="79"/>
      <c r="E8" s="39">
        <v>4500000</v>
      </c>
      <c r="F8" s="79"/>
      <c r="G8" s="39">
        <v>620</v>
      </c>
      <c r="H8" s="34"/>
      <c r="I8" s="37">
        <v>0</v>
      </c>
      <c r="J8" s="34"/>
      <c r="K8" s="38">
        <v>0</v>
      </c>
      <c r="L8" s="34"/>
      <c r="M8" s="37">
        <f t="shared" ref="M8:M24" si="0">I8+K8</f>
        <v>0</v>
      </c>
      <c r="N8" s="34"/>
      <c r="O8" s="37">
        <v>2790000000</v>
      </c>
      <c r="P8" s="34"/>
      <c r="Q8" s="38">
        <v>0</v>
      </c>
      <c r="R8" s="34"/>
      <c r="S8" s="37">
        <f t="shared" ref="S8:S24" si="1">O8+Q8</f>
        <v>2790000000</v>
      </c>
    </row>
    <row r="9" spans="1:22" ht="30" customHeight="1">
      <c r="A9" s="58" t="s">
        <v>34</v>
      </c>
      <c r="B9" s="34"/>
      <c r="C9" s="40" t="s">
        <v>105</v>
      </c>
      <c r="D9" s="79"/>
      <c r="E9" s="39">
        <v>6366883</v>
      </c>
      <c r="F9" s="79"/>
      <c r="G9" s="39">
        <v>500</v>
      </c>
      <c r="H9" s="34"/>
      <c r="I9" s="37">
        <v>0</v>
      </c>
      <c r="J9" s="34"/>
      <c r="K9" s="37">
        <v>0</v>
      </c>
      <c r="L9" s="34"/>
      <c r="M9" s="37">
        <f t="shared" si="0"/>
        <v>0</v>
      </c>
      <c r="N9" s="34"/>
      <c r="O9" s="37">
        <v>3183441500</v>
      </c>
      <c r="P9" s="34"/>
      <c r="Q9" s="38">
        <v>0</v>
      </c>
      <c r="R9" s="34"/>
      <c r="S9" s="37">
        <f t="shared" si="1"/>
        <v>3183441500</v>
      </c>
    </row>
    <row r="10" spans="1:22" ht="30" customHeight="1">
      <c r="A10" s="58" t="s">
        <v>36</v>
      </c>
      <c r="B10" s="34"/>
      <c r="C10" s="40" t="s">
        <v>4</v>
      </c>
      <c r="D10" s="79"/>
      <c r="E10" s="39">
        <v>78000000</v>
      </c>
      <c r="F10" s="79"/>
      <c r="G10" s="39">
        <v>370</v>
      </c>
      <c r="H10" s="34"/>
      <c r="I10" s="37">
        <v>0</v>
      </c>
      <c r="J10" s="34"/>
      <c r="K10" s="37">
        <v>0</v>
      </c>
      <c r="L10" s="34"/>
      <c r="M10" s="37">
        <f t="shared" si="0"/>
        <v>0</v>
      </c>
      <c r="N10" s="34"/>
      <c r="O10" s="37">
        <v>28860000000</v>
      </c>
      <c r="P10" s="34"/>
      <c r="Q10" s="38">
        <v>0</v>
      </c>
      <c r="R10" s="34"/>
      <c r="S10" s="37">
        <f t="shared" si="1"/>
        <v>28860000000</v>
      </c>
    </row>
    <row r="11" spans="1:22" ht="30" customHeight="1">
      <c r="A11" s="58" t="s">
        <v>31</v>
      </c>
      <c r="B11" s="34"/>
      <c r="C11" s="40" t="s">
        <v>106</v>
      </c>
      <c r="D11" s="79"/>
      <c r="E11" s="39">
        <v>316456557</v>
      </c>
      <c r="F11" s="79"/>
      <c r="G11" s="39">
        <v>280</v>
      </c>
      <c r="H11" s="34"/>
      <c r="I11" s="37">
        <v>0</v>
      </c>
      <c r="J11" s="34"/>
      <c r="K11" s="37">
        <v>0</v>
      </c>
      <c r="L11" s="34"/>
      <c r="M11" s="37">
        <f>I11+K11</f>
        <v>0</v>
      </c>
      <c r="N11" s="34"/>
      <c r="O11" s="37">
        <v>88607835960</v>
      </c>
      <c r="P11" s="34"/>
      <c r="Q11" s="38">
        <v>0</v>
      </c>
      <c r="R11" s="34"/>
      <c r="S11" s="37">
        <f t="shared" si="1"/>
        <v>88607835960</v>
      </c>
    </row>
    <row r="12" spans="1:22" ht="30" customHeight="1">
      <c r="A12" s="58" t="s">
        <v>29</v>
      </c>
      <c r="B12" s="34"/>
      <c r="C12" s="40" t="s">
        <v>107</v>
      </c>
      <c r="D12" s="79"/>
      <c r="E12" s="39">
        <v>25299999</v>
      </c>
      <c r="F12" s="79"/>
      <c r="G12" s="39">
        <v>160</v>
      </c>
      <c r="H12" s="34"/>
      <c r="I12" s="37">
        <v>0</v>
      </c>
      <c r="J12" s="34"/>
      <c r="K12" s="37">
        <v>0</v>
      </c>
      <c r="L12" s="34"/>
      <c r="M12" s="37">
        <f t="shared" si="0"/>
        <v>0</v>
      </c>
      <c r="N12" s="34"/>
      <c r="O12" s="37">
        <v>4047999840</v>
      </c>
      <c r="P12" s="34"/>
      <c r="Q12" s="38">
        <v>0</v>
      </c>
      <c r="R12" s="34"/>
      <c r="S12" s="37">
        <f t="shared" si="1"/>
        <v>4047999840</v>
      </c>
    </row>
    <row r="13" spans="1:22" ht="30" customHeight="1">
      <c r="A13" s="58" t="s">
        <v>18</v>
      </c>
      <c r="B13" s="34"/>
      <c r="C13" s="40" t="s">
        <v>4</v>
      </c>
      <c r="D13" s="79"/>
      <c r="E13" s="39">
        <v>1</v>
      </c>
      <c r="F13" s="79"/>
      <c r="G13" s="39">
        <v>90</v>
      </c>
      <c r="H13" s="34"/>
      <c r="I13" s="37">
        <v>0</v>
      </c>
      <c r="J13" s="34"/>
      <c r="K13" s="37">
        <v>0</v>
      </c>
      <c r="L13" s="34"/>
      <c r="M13" s="37">
        <f t="shared" si="0"/>
        <v>0</v>
      </c>
      <c r="N13" s="34"/>
      <c r="O13" s="37">
        <v>90</v>
      </c>
      <c r="P13" s="34"/>
      <c r="Q13" s="38">
        <v>0</v>
      </c>
      <c r="R13" s="34"/>
      <c r="S13" s="37">
        <f t="shared" si="1"/>
        <v>90</v>
      </c>
    </row>
    <row r="14" spans="1:22" ht="30" customHeight="1">
      <c r="A14" s="58" t="s">
        <v>22</v>
      </c>
      <c r="B14" s="34"/>
      <c r="C14" s="40" t="s">
        <v>105</v>
      </c>
      <c r="D14" s="79"/>
      <c r="E14" s="39">
        <v>4927153</v>
      </c>
      <c r="F14" s="79"/>
      <c r="G14" s="39">
        <v>1610</v>
      </c>
      <c r="H14" s="34"/>
      <c r="I14" s="37">
        <v>0</v>
      </c>
      <c r="J14" s="34"/>
      <c r="K14" s="37">
        <v>0</v>
      </c>
      <c r="L14" s="34"/>
      <c r="M14" s="37">
        <f t="shared" si="0"/>
        <v>0</v>
      </c>
      <c r="N14" s="34"/>
      <c r="O14" s="37">
        <v>7932716330</v>
      </c>
      <c r="P14" s="34"/>
      <c r="Q14" s="38">
        <v>0</v>
      </c>
      <c r="R14" s="34"/>
      <c r="S14" s="37">
        <f t="shared" si="1"/>
        <v>7932716330</v>
      </c>
    </row>
    <row r="15" spans="1:22" ht="30" customHeight="1">
      <c r="A15" s="58" t="s">
        <v>32</v>
      </c>
      <c r="B15" s="34"/>
      <c r="C15" s="40" t="s">
        <v>108</v>
      </c>
      <c r="D15" s="79"/>
      <c r="E15" s="39">
        <v>2</v>
      </c>
      <c r="F15" s="79"/>
      <c r="G15" s="39">
        <v>62</v>
      </c>
      <c r="H15" s="34"/>
      <c r="I15" s="37">
        <v>0</v>
      </c>
      <c r="J15" s="34"/>
      <c r="K15" s="37">
        <v>0</v>
      </c>
      <c r="L15" s="34"/>
      <c r="M15" s="37">
        <f t="shared" si="0"/>
        <v>0</v>
      </c>
      <c r="N15" s="34"/>
      <c r="O15" s="37">
        <v>124</v>
      </c>
      <c r="P15" s="34"/>
      <c r="Q15" s="38">
        <v>0</v>
      </c>
      <c r="R15" s="34"/>
      <c r="S15" s="37">
        <f t="shared" si="1"/>
        <v>124</v>
      </c>
    </row>
    <row r="16" spans="1:22" ht="30" customHeight="1">
      <c r="A16" s="58" t="s">
        <v>33</v>
      </c>
      <c r="B16" s="34"/>
      <c r="C16" s="40" t="s">
        <v>4</v>
      </c>
      <c r="D16" s="79"/>
      <c r="E16" s="39">
        <v>62362562</v>
      </c>
      <c r="F16" s="79"/>
      <c r="G16" s="39">
        <v>420</v>
      </c>
      <c r="H16" s="34"/>
      <c r="I16" s="37">
        <v>0</v>
      </c>
      <c r="J16" s="34"/>
      <c r="K16" s="37">
        <v>0</v>
      </c>
      <c r="L16" s="34"/>
      <c r="M16" s="37">
        <f t="shared" si="0"/>
        <v>0</v>
      </c>
      <c r="N16" s="34"/>
      <c r="O16" s="37">
        <v>26192276040</v>
      </c>
      <c r="P16" s="34"/>
      <c r="Q16" s="38">
        <v>0</v>
      </c>
      <c r="R16" s="34"/>
      <c r="S16" s="37">
        <f t="shared" si="1"/>
        <v>26192276040</v>
      </c>
    </row>
    <row r="17" spans="1:22" ht="30" customHeight="1">
      <c r="A17" s="58" t="s">
        <v>42</v>
      </c>
      <c r="B17" s="34"/>
      <c r="C17" s="40" t="s">
        <v>198</v>
      </c>
      <c r="D17" s="79"/>
      <c r="E17" s="39">
        <v>2100000</v>
      </c>
      <c r="F17" s="79"/>
      <c r="G17" s="39">
        <v>1200</v>
      </c>
      <c r="H17" s="34"/>
      <c r="I17" s="37">
        <v>0</v>
      </c>
      <c r="J17" s="34"/>
      <c r="K17" s="38">
        <v>0</v>
      </c>
      <c r="L17" s="34"/>
      <c r="M17" s="37">
        <f t="shared" si="0"/>
        <v>0</v>
      </c>
      <c r="N17" s="34"/>
      <c r="O17" s="37">
        <v>2520000000</v>
      </c>
      <c r="P17" s="34"/>
      <c r="Q17" s="38">
        <v>-161538462</v>
      </c>
      <c r="R17" s="34"/>
      <c r="S17" s="37">
        <f t="shared" si="1"/>
        <v>2358461538</v>
      </c>
    </row>
    <row r="18" spans="1:22" ht="30" customHeight="1">
      <c r="A18" s="58" t="s">
        <v>35</v>
      </c>
      <c r="B18" s="34"/>
      <c r="C18" s="40" t="s">
        <v>109</v>
      </c>
      <c r="D18" s="79"/>
      <c r="E18" s="39">
        <v>660000</v>
      </c>
      <c r="F18" s="79"/>
      <c r="G18" s="39">
        <v>722</v>
      </c>
      <c r="H18" s="34"/>
      <c r="I18" s="37">
        <v>0</v>
      </c>
      <c r="J18" s="34"/>
      <c r="K18" s="37">
        <v>0</v>
      </c>
      <c r="L18" s="34"/>
      <c r="M18" s="37">
        <f t="shared" si="0"/>
        <v>0</v>
      </c>
      <c r="N18" s="34"/>
      <c r="O18" s="37">
        <v>476520000</v>
      </c>
      <c r="P18" s="34"/>
      <c r="Q18" s="38">
        <v>0</v>
      </c>
      <c r="R18" s="34"/>
      <c r="S18" s="37">
        <f t="shared" si="1"/>
        <v>476520000</v>
      </c>
    </row>
    <row r="19" spans="1:22" ht="30" customHeight="1">
      <c r="A19" s="58" t="s">
        <v>15</v>
      </c>
      <c r="B19" s="34"/>
      <c r="C19" s="40" t="s">
        <v>105</v>
      </c>
      <c r="D19" s="79"/>
      <c r="E19" s="39">
        <v>231037995</v>
      </c>
      <c r="F19" s="79"/>
      <c r="G19" s="39">
        <v>7</v>
      </c>
      <c r="H19" s="34"/>
      <c r="I19" s="37">
        <v>0</v>
      </c>
      <c r="J19" s="34"/>
      <c r="K19" s="37">
        <v>0</v>
      </c>
      <c r="L19" s="34"/>
      <c r="M19" s="37">
        <f t="shared" si="0"/>
        <v>0</v>
      </c>
      <c r="N19" s="34"/>
      <c r="O19" s="37">
        <v>1617265965</v>
      </c>
      <c r="P19" s="34"/>
      <c r="Q19" s="38">
        <v>0</v>
      </c>
      <c r="R19" s="34"/>
      <c r="S19" s="37">
        <f t="shared" si="1"/>
        <v>1617265965</v>
      </c>
    </row>
    <row r="20" spans="1:22" ht="30" customHeight="1">
      <c r="A20" s="58" t="s">
        <v>26</v>
      </c>
      <c r="B20" s="34"/>
      <c r="C20" s="40" t="s">
        <v>109</v>
      </c>
      <c r="D20" s="79"/>
      <c r="E20" s="39">
        <v>2000591</v>
      </c>
      <c r="F20" s="79"/>
      <c r="G20" s="39">
        <v>1500</v>
      </c>
      <c r="H20" s="34"/>
      <c r="I20" s="37">
        <v>0</v>
      </c>
      <c r="J20" s="34"/>
      <c r="K20" s="37">
        <v>0</v>
      </c>
      <c r="L20" s="34"/>
      <c r="M20" s="37">
        <f t="shared" si="0"/>
        <v>0</v>
      </c>
      <c r="N20" s="34"/>
      <c r="O20" s="37">
        <v>3000886500</v>
      </c>
      <c r="P20" s="34"/>
      <c r="Q20" s="38">
        <v>0</v>
      </c>
      <c r="R20" s="34"/>
      <c r="S20" s="37">
        <f t="shared" si="1"/>
        <v>3000886500</v>
      </c>
    </row>
    <row r="21" spans="1:22" ht="30" customHeight="1">
      <c r="A21" s="58" t="s">
        <v>37</v>
      </c>
      <c r="B21" s="34"/>
      <c r="C21" s="40" t="s">
        <v>107</v>
      </c>
      <c r="D21" s="79"/>
      <c r="E21" s="39">
        <v>281250</v>
      </c>
      <c r="F21" s="79"/>
      <c r="G21" s="39">
        <v>300</v>
      </c>
      <c r="H21" s="34"/>
      <c r="I21" s="37">
        <v>0</v>
      </c>
      <c r="J21" s="34"/>
      <c r="K21" s="37">
        <v>0</v>
      </c>
      <c r="L21" s="34"/>
      <c r="M21" s="37">
        <f t="shared" si="0"/>
        <v>0</v>
      </c>
      <c r="N21" s="34"/>
      <c r="O21" s="37">
        <v>84375000</v>
      </c>
      <c r="P21" s="34"/>
      <c r="Q21" s="38">
        <v>0</v>
      </c>
      <c r="R21" s="34"/>
      <c r="S21" s="37">
        <f t="shared" si="1"/>
        <v>84375000</v>
      </c>
    </row>
    <row r="22" spans="1:22" ht="30" customHeight="1">
      <c r="A22" s="58" t="s">
        <v>25</v>
      </c>
      <c r="B22" s="34"/>
      <c r="C22" s="40" t="s">
        <v>110</v>
      </c>
      <c r="D22" s="79"/>
      <c r="E22" s="39">
        <v>200000</v>
      </c>
      <c r="F22" s="79"/>
      <c r="G22" s="39">
        <v>600</v>
      </c>
      <c r="H22" s="34"/>
      <c r="I22" s="37">
        <v>0</v>
      </c>
      <c r="J22" s="34"/>
      <c r="K22" s="37">
        <v>0</v>
      </c>
      <c r="L22" s="34"/>
      <c r="M22" s="37">
        <f t="shared" si="0"/>
        <v>0</v>
      </c>
      <c r="N22" s="34"/>
      <c r="O22" s="37">
        <v>120000000</v>
      </c>
      <c r="P22" s="34"/>
      <c r="Q22" s="38">
        <v>0</v>
      </c>
      <c r="R22" s="34"/>
      <c r="S22" s="37">
        <f t="shared" si="1"/>
        <v>120000000</v>
      </c>
    </row>
    <row r="23" spans="1:22" ht="30" customHeight="1">
      <c r="A23" s="58" t="s">
        <v>27</v>
      </c>
      <c r="B23" s="34"/>
      <c r="C23" s="40" t="s">
        <v>4</v>
      </c>
      <c r="D23" s="79"/>
      <c r="E23" s="39">
        <v>199997</v>
      </c>
      <c r="F23" s="79"/>
      <c r="G23" s="39">
        <v>118</v>
      </c>
      <c r="H23" s="34"/>
      <c r="I23" s="37">
        <v>0</v>
      </c>
      <c r="J23" s="34"/>
      <c r="K23" s="37">
        <v>0</v>
      </c>
      <c r="L23" s="34"/>
      <c r="M23" s="37">
        <f t="shared" si="0"/>
        <v>0</v>
      </c>
      <c r="N23" s="34"/>
      <c r="O23" s="37">
        <v>23599646</v>
      </c>
      <c r="P23" s="34"/>
      <c r="Q23" s="38">
        <v>0</v>
      </c>
      <c r="R23" s="34"/>
      <c r="S23" s="37">
        <f t="shared" si="1"/>
        <v>23599646</v>
      </c>
    </row>
    <row r="24" spans="1:22" ht="30" customHeight="1">
      <c r="A24" s="58" t="s">
        <v>23</v>
      </c>
      <c r="B24" s="34"/>
      <c r="C24" s="40" t="s">
        <v>111</v>
      </c>
      <c r="D24" s="79"/>
      <c r="E24" s="39">
        <v>220000</v>
      </c>
      <c r="F24" s="79"/>
      <c r="G24" s="39">
        <v>2350</v>
      </c>
      <c r="H24" s="34"/>
      <c r="I24" s="37">
        <v>0</v>
      </c>
      <c r="J24" s="34"/>
      <c r="K24" s="37">
        <v>0</v>
      </c>
      <c r="L24" s="34"/>
      <c r="M24" s="37">
        <f t="shared" si="0"/>
        <v>0</v>
      </c>
      <c r="N24" s="34"/>
      <c r="O24" s="37">
        <v>517000000</v>
      </c>
      <c r="P24" s="34"/>
      <c r="Q24" s="38">
        <v>0</v>
      </c>
      <c r="R24" s="34"/>
      <c r="S24" s="37">
        <f t="shared" si="1"/>
        <v>517000000</v>
      </c>
    </row>
    <row r="25" spans="1:22" ht="30" customHeight="1" thickBot="1">
      <c r="A25" s="32" t="s">
        <v>43</v>
      </c>
      <c r="B25" s="34"/>
      <c r="C25" s="37"/>
      <c r="D25" s="34"/>
      <c r="E25" s="37"/>
      <c r="F25" s="34"/>
      <c r="G25" s="37"/>
      <c r="H25" s="34"/>
      <c r="I25" s="82">
        <f>SUM(I7:I24)</f>
        <v>0</v>
      </c>
      <c r="J25" s="32"/>
      <c r="K25" s="83">
        <f>SUM(K7:K24)</f>
        <v>0</v>
      </c>
      <c r="L25" s="32"/>
      <c r="M25" s="82">
        <f>SUM(M7:M24)</f>
        <v>0</v>
      </c>
      <c r="N25" s="32"/>
      <c r="O25" s="82">
        <f>SUM(O7:O24)</f>
        <v>187797673955</v>
      </c>
      <c r="P25" s="32"/>
      <c r="Q25" s="83">
        <f>SUM(Q7:Q24)</f>
        <v>-161538462</v>
      </c>
      <c r="R25" s="32"/>
      <c r="S25" s="82">
        <f>SUM(S7:S24)</f>
        <v>187636135493</v>
      </c>
    </row>
    <row r="26" spans="1:22" ht="30" customHeight="1" thickTop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8"/>
      <c r="R26" s="34"/>
      <c r="S26" s="34"/>
    </row>
    <row r="27" spans="1:22" ht="30" customHeight="1">
      <c r="O27" s="74"/>
    </row>
    <row r="28" spans="1:22" ht="30" customHeight="1">
      <c r="O28" s="99"/>
      <c r="V28" s="73"/>
    </row>
  </sheetData>
  <autoFilter ref="A1:A28" xr:uid="{00000000-0001-0000-0E00-000000000000}"/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2CAA1-4421-49AA-9A24-612D3499598C}">
  <sheetPr>
    <tabColor theme="0"/>
  </sheetPr>
  <dimension ref="A1:U63"/>
  <sheetViews>
    <sheetView showGridLines="0" rightToLeft="1" view="pageBreakPreview" topLeftCell="A55" zoomScaleNormal="100" zoomScaleSheetLayoutView="100" workbookViewId="0">
      <selection activeCell="I11" sqref="I11"/>
    </sheetView>
  </sheetViews>
  <sheetFormatPr defaultRowHeight="18.75"/>
  <cols>
    <col min="1" max="1" width="30.85546875" style="74" customWidth="1"/>
    <col min="2" max="2" width="1.28515625" style="74" customWidth="1"/>
    <col min="3" max="3" width="15.28515625" style="76" customWidth="1"/>
    <col min="4" max="4" width="1.28515625" style="75" customWidth="1"/>
    <col min="5" max="5" width="19.140625" style="74" customWidth="1"/>
    <col min="6" max="6" width="1.28515625" style="75" customWidth="1"/>
    <col min="7" max="7" width="20.28515625" style="74" customWidth="1"/>
    <col min="8" max="8" width="1.28515625" style="75" customWidth="1"/>
    <col min="9" max="9" width="20.85546875" style="76" customWidth="1"/>
    <col min="10" max="10" width="1.28515625" style="75" customWidth="1"/>
    <col min="11" max="11" width="16.7109375" style="74" customWidth="1"/>
    <col min="12" max="12" width="1.28515625" style="75" customWidth="1"/>
    <col min="13" max="13" width="22.42578125" style="74" customWidth="1"/>
    <col min="14" max="14" width="1.28515625" style="75" customWidth="1"/>
    <col min="15" max="15" width="21.7109375" style="74" customWidth="1"/>
    <col min="16" max="16" width="1.28515625" style="75" customWidth="1"/>
    <col min="17" max="17" width="20.5703125" style="76" customWidth="1"/>
    <col min="18" max="18" width="0.28515625" style="71" customWidth="1"/>
    <col min="19" max="19" width="9.140625" style="71"/>
    <col min="20" max="20" width="12.140625" style="71" bestFit="1" customWidth="1"/>
    <col min="21" max="21" width="15.85546875" style="71" bestFit="1" customWidth="1"/>
    <col min="22" max="16384" width="9.140625" style="71"/>
  </cols>
  <sheetData>
    <row r="1" spans="1:17" ht="30" customHeight="1">
      <c r="A1" s="225" t="s">
        <v>128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</row>
    <row r="2" spans="1:17" ht="30" customHeight="1">
      <c r="A2" s="225" t="s">
        <v>132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</row>
    <row r="3" spans="1:17" ht="30" customHeight="1">
      <c r="A3" s="225" t="s">
        <v>223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</row>
    <row r="4" spans="1:17" ht="30" customHeight="1">
      <c r="A4" s="226" t="s">
        <v>115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</row>
    <row r="5" spans="1:17" ht="22.5" customHeight="1">
      <c r="A5" s="227" t="s">
        <v>71</v>
      </c>
      <c r="B5" s="48"/>
      <c r="C5" s="227" t="s">
        <v>77</v>
      </c>
      <c r="D5" s="227"/>
      <c r="E5" s="227"/>
      <c r="F5" s="227"/>
      <c r="G5" s="227"/>
      <c r="H5" s="227"/>
      <c r="I5" s="227"/>
      <c r="J5" s="100"/>
      <c r="K5" s="227" t="s">
        <v>78</v>
      </c>
      <c r="L5" s="227"/>
      <c r="M5" s="227"/>
      <c r="N5" s="227"/>
      <c r="O5" s="227"/>
      <c r="P5" s="227"/>
      <c r="Q5" s="227"/>
    </row>
    <row r="6" spans="1:17" ht="43.5" customHeight="1">
      <c r="A6" s="227"/>
      <c r="B6" s="48"/>
      <c r="C6" s="103" t="s">
        <v>9</v>
      </c>
      <c r="D6" s="100"/>
      <c r="E6" s="127" t="s">
        <v>116</v>
      </c>
      <c r="F6" s="100"/>
      <c r="G6" s="127" t="s">
        <v>117</v>
      </c>
      <c r="H6" s="100"/>
      <c r="I6" s="101" t="s">
        <v>118</v>
      </c>
      <c r="J6" s="100"/>
      <c r="K6" s="102" t="s">
        <v>9</v>
      </c>
      <c r="L6" s="100"/>
      <c r="M6" s="102" t="s">
        <v>116</v>
      </c>
      <c r="N6" s="100"/>
      <c r="O6" s="102" t="s">
        <v>117</v>
      </c>
      <c r="P6" s="100"/>
      <c r="Q6" s="103" t="s">
        <v>118</v>
      </c>
    </row>
    <row r="7" spans="1:17" ht="23.25" customHeight="1">
      <c r="A7" s="104" t="s">
        <v>134</v>
      </c>
      <c r="B7" s="48"/>
      <c r="C7" s="177">
        <v>0</v>
      </c>
      <c r="D7" s="177">
        <v>0</v>
      </c>
      <c r="E7" s="177">
        <v>0</v>
      </c>
      <c r="F7" s="105">
        <v>0</v>
      </c>
      <c r="G7" s="126">
        <v>0</v>
      </c>
      <c r="H7" s="105"/>
      <c r="I7" s="184">
        <f>E7+G7</f>
        <v>0</v>
      </c>
      <c r="J7" s="100"/>
      <c r="K7" s="106">
        <v>44125969</v>
      </c>
      <c r="L7" s="107">
        <v>99778820932</v>
      </c>
      <c r="M7" s="106">
        <v>127499435473</v>
      </c>
      <c r="N7" s="108"/>
      <c r="O7" s="109">
        <v>-122773710686</v>
      </c>
      <c r="P7" s="100"/>
      <c r="Q7" s="110">
        <f>M7+O7</f>
        <v>4725724787</v>
      </c>
    </row>
    <row r="8" spans="1:17" ht="29.25" customHeight="1">
      <c r="A8" s="104" t="s">
        <v>162</v>
      </c>
      <c r="B8" s="48"/>
      <c r="C8" s="177">
        <v>0</v>
      </c>
      <c r="D8" s="177">
        <v>0</v>
      </c>
      <c r="E8" s="177">
        <v>0</v>
      </c>
      <c r="F8" s="100">
        <v>0</v>
      </c>
      <c r="G8" s="111">
        <v>0</v>
      </c>
      <c r="H8" s="100"/>
      <c r="I8" s="110">
        <f t="shared" ref="I8:I60" si="0">E8+G8</f>
        <v>0</v>
      </c>
      <c r="J8" s="100"/>
      <c r="K8" s="110">
        <v>1400000</v>
      </c>
      <c r="L8" s="108"/>
      <c r="M8" s="111">
        <v>8656292873</v>
      </c>
      <c r="N8" s="108"/>
      <c r="O8" s="113">
        <v>-7599357876</v>
      </c>
      <c r="P8" s="100"/>
      <c r="Q8" s="110">
        <f t="shared" ref="Q8:Q60" si="1">M8+O8</f>
        <v>1056934997</v>
      </c>
    </row>
    <row r="9" spans="1:17" ht="29.25" customHeight="1">
      <c r="A9" s="104" t="s">
        <v>159</v>
      </c>
      <c r="B9" s="48"/>
      <c r="C9" s="177">
        <v>0</v>
      </c>
      <c r="D9" s="177">
        <v>0</v>
      </c>
      <c r="E9" s="177">
        <v>0</v>
      </c>
      <c r="F9" s="100">
        <v>0</v>
      </c>
      <c r="G9" s="126">
        <v>0</v>
      </c>
      <c r="H9" s="100"/>
      <c r="I9" s="110">
        <f t="shared" si="0"/>
        <v>0</v>
      </c>
      <c r="J9" s="100"/>
      <c r="K9" s="111">
        <v>200000</v>
      </c>
      <c r="L9" s="108"/>
      <c r="M9" s="106">
        <v>19691999343</v>
      </c>
      <c r="N9" s="108"/>
      <c r="O9" s="114">
        <v>-17106282680</v>
      </c>
      <c r="P9" s="100"/>
      <c r="Q9" s="110">
        <f t="shared" si="1"/>
        <v>2585716663</v>
      </c>
    </row>
    <row r="10" spans="1:17" ht="29.25" customHeight="1">
      <c r="A10" s="104" t="s">
        <v>26</v>
      </c>
      <c r="B10" s="48"/>
      <c r="C10" s="177">
        <v>0</v>
      </c>
      <c r="D10" s="177">
        <v>0</v>
      </c>
      <c r="E10" s="177">
        <v>0</v>
      </c>
      <c r="F10" s="100">
        <v>0</v>
      </c>
      <c r="G10" s="115">
        <v>0</v>
      </c>
      <c r="H10" s="100"/>
      <c r="I10" s="110">
        <f t="shared" si="0"/>
        <v>0</v>
      </c>
      <c r="J10" s="100"/>
      <c r="K10" s="106">
        <v>2000591</v>
      </c>
      <c r="L10" s="108"/>
      <c r="M10" s="39">
        <v>26871101667</v>
      </c>
      <c r="N10" s="108"/>
      <c r="O10" s="114">
        <v>-23849042502</v>
      </c>
      <c r="P10" s="100"/>
      <c r="Q10" s="110">
        <f t="shared" si="1"/>
        <v>3022059165</v>
      </c>
    </row>
    <row r="11" spans="1:17" ht="29.25" customHeight="1">
      <c r="A11" s="104" t="s">
        <v>150</v>
      </c>
      <c r="B11" s="48"/>
      <c r="C11" s="177">
        <v>0</v>
      </c>
      <c r="D11" s="177">
        <v>0</v>
      </c>
      <c r="E11" s="177">
        <v>0</v>
      </c>
      <c r="F11" s="100">
        <v>0</v>
      </c>
      <c r="G11" s="126">
        <v>0</v>
      </c>
      <c r="H11" s="100"/>
      <c r="I11" s="110">
        <f t="shared" si="0"/>
        <v>0</v>
      </c>
      <c r="J11" s="100"/>
      <c r="K11" s="106">
        <v>1500000</v>
      </c>
      <c r="L11" s="108"/>
      <c r="M11" s="106">
        <v>56977745592</v>
      </c>
      <c r="N11" s="108"/>
      <c r="O11" s="113">
        <v>-62260247376</v>
      </c>
      <c r="P11" s="100"/>
      <c r="Q11" s="113">
        <f t="shared" si="1"/>
        <v>-5282501784</v>
      </c>
    </row>
    <row r="12" spans="1:17" ht="29.25" customHeight="1">
      <c r="A12" s="104" t="s">
        <v>163</v>
      </c>
      <c r="B12" s="48"/>
      <c r="C12" s="177">
        <v>0</v>
      </c>
      <c r="D12" s="100"/>
      <c r="E12" s="177">
        <v>0</v>
      </c>
      <c r="F12" s="100"/>
      <c r="G12" s="126">
        <v>0</v>
      </c>
      <c r="H12" s="100"/>
      <c r="I12" s="110">
        <f t="shared" si="0"/>
        <v>0</v>
      </c>
      <c r="J12" s="100"/>
      <c r="K12" s="106">
        <v>34923831</v>
      </c>
      <c r="L12" s="108"/>
      <c r="M12" s="106">
        <v>67168127666</v>
      </c>
      <c r="N12" s="108"/>
      <c r="O12" s="128">
        <v>-48793787997</v>
      </c>
      <c r="P12" s="100"/>
      <c r="Q12" s="110">
        <f t="shared" si="1"/>
        <v>18374339669</v>
      </c>
    </row>
    <row r="13" spans="1:17" ht="29.25" customHeight="1">
      <c r="A13" s="104" t="s">
        <v>31</v>
      </c>
      <c r="B13" s="48"/>
      <c r="C13" s="177">
        <v>0</v>
      </c>
      <c r="D13" s="100"/>
      <c r="E13" s="177">
        <v>0</v>
      </c>
      <c r="F13" s="100"/>
      <c r="G13" s="126">
        <v>0</v>
      </c>
      <c r="H13" s="100"/>
      <c r="I13" s="110">
        <f t="shared" si="0"/>
        <v>0</v>
      </c>
      <c r="J13" s="100"/>
      <c r="K13" s="106">
        <v>87865557</v>
      </c>
      <c r="L13" s="108"/>
      <c r="M13" s="106">
        <v>301968342571</v>
      </c>
      <c r="N13" s="108"/>
      <c r="O13" s="128">
        <v>-297075682043</v>
      </c>
      <c r="P13" s="100"/>
      <c r="Q13" s="110">
        <f t="shared" si="1"/>
        <v>4892660528</v>
      </c>
    </row>
    <row r="14" spans="1:17" ht="29.25" customHeight="1">
      <c r="A14" s="104" t="s">
        <v>22</v>
      </c>
      <c r="B14" s="48"/>
      <c r="C14" s="111">
        <v>0</v>
      </c>
      <c r="D14" s="100">
        <v>0</v>
      </c>
      <c r="E14" s="112">
        <v>0</v>
      </c>
      <c r="F14" s="100">
        <v>0</v>
      </c>
      <c r="G14" s="111">
        <v>0</v>
      </c>
      <c r="H14" s="100"/>
      <c r="I14" s="110">
        <f t="shared" si="0"/>
        <v>0</v>
      </c>
      <c r="J14" s="100"/>
      <c r="K14" s="111">
        <v>7077153</v>
      </c>
      <c r="L14" s="108"/>
      <c r="M14" s="111">
        <v>154919932123</v>
      </c>
      <c r="N14" s="108"/>
      <c r="O14" s="113">
        <v>-143975852023</v>
      </c>
      <c r="P14" s="100"/>
      <c r="Q14" s="110">
        <f t="shared" si="1"/>
        <v>10944080100</v>
      </c>
    </row>
    <row r="15" spans="1:17" ht="29.25" customHeight="1">
      <c r="A15" s="104" t="s">
        <v>28</v>
      </c>
      <c r="B15" s="48"/>
      <c r="C15" s="111">
        <v>0</v>
      </c>
      <c r="D15" s="100">
        <v>0</v>
      </c>
      <c r="E15" s="112">
        <v>0</v>
      </c>
      <c r="F15" s="100">
        <v>0</v>
      </c>
      <c r="G15" s="111">
        <v>0</v>
      </c>
      <c r="H15" s="100"/>
      <c r="I15" s="110">
        <f t="shared" si="0"/>
        <v>0</v>
      </c>
      <c r="J15" s="100"/>
      <c r="K15" s="111">
        <v>18050000</v>
      </c>
      <c r="L15" s="108"/>
      <c r="M15" s="111">
        <v>87550124725</v>
      </c>
      <c r="N15" s="108"/>
      <c r="O15" s="113">
        <v>-82751282730</v>
      </c>
      <c r="P15" s="100"/>
      <c r="Q15" s="110">
        <f t="shared" si="1"/>
        <v>4798841995</v>
      </c>
    </row>
    <row r="16" spans="1:17" ht="29.25" customHeight="1">
      <c r="A16" s="104" t="s">
        <v>149</v>
      </c>
      <c r="B16" s="48"/>
      <c r="C16" s="111">
        <v>0</v>
      </c>
      <c r="D16" s="100">
        <v>0</v>
      </c>
      <c r="E16" s="112">
        <v>0</v>
      </c>
      <c r="F16" s="100">
        <v>0</v>
      </c>
      <c r="G16" s="111">
        <v>0</v>
      </c>
      <c r="H16" s="100"/>
      <c r="I16" s="110">
        <f t="shared" si="0"/>
        <v>0</v>
      </c>
      <c r="J16" s="100"/>
      <c r="K16" s="111">
        <v>598450</v>
      </c>
      <c r="L16" s="108"/>
      <c r="M16" s="111">
        <v>10616306882</v>
      </c>
      <c r="N16" s="108"/>
      <c r="O16" s="114">
        <v>-9521844710</v>
      </c>
      <c r="P16" s="100"/>
      <c r="Q16" s="110">
        <f t="shared" si="1"/>
        <v>1094462172</v>
      </c>
    </row>
    <row r="17" spans="1:17" ht="29.25" customHeight="1">
      <c r="A17" s="104" t="s">
        <v>164</v>
      </c>
      <c r="B17" s="48"/>
      <c r="C17" s="111">
        <v>0</v>
      </c>
      <c r="D17" s="100">
        <v>0</v>
      </c>
      <c r="E17" s="112">
        <v>0</v>
      </c>
      <c r="F17" s="100">
        <v>0</v>
      </c>
      <c r="G17" s="111">
        <v>0</v>
      </c>
      <c r="H17" s="100"/>
      <c r="I17" s="110">
        <f t="shared" si="0"/>
        <v>0</v>
      </c>
      <c r="J17" s="100"/>
      <c r="K17" s="111">
        <v>1</v>
      </c>
      <c r="L17" s="108"/>
      <c r="M17" s="111">
        <v>1</v>
      </c>
      <c r="N17" s="108"/>
      <c r="O17" s="114">
        <v>-577</v>
      </c>
      <c r="P17" s="100"/>
      <c r="Q17" s="113">
        <f t="shared" si="1"/>
        <v>-576</v>
      </c>
    </row>
    <row r="18" spans="1:17" ht="29.25" customHeight="1">
      <c r="A18" s="104" t="s">
        <v>17</v>
      </c>
      <c r="B18" s="48"/>
      <c r="C18" s="111">
        <v>0</v>
      </c>
      <c r="D18" s="100">
        <v>0</v>
      </c>
      <c r="E18" s="112">
        <v>0</v>
      </c>
      <c r="F18" s="100">
        <v>0</v>
      </c>
      <c r="G18" s="111">
        <v>0</v>
      </c>
      <c r="H18" s="100"/>
      <c r="I18" s="110">
        <f t="shared" si="0"/>
        <v>0</v>
      </c>
      <c r="J18" s="100"/>
      <c r="K18" s="111">
        <v>1750000</v>
      </c>
      <c r="L18" s="108"/>
      <c r="M18" s="111">
        <v>6326945957</v>
      </c>
      <c r="N18" s="108"/>
      <c r="O18" s="114">
        <v>-6580859512</v>
      </c>
      <c r="P18" s="100"/>
      <c r="Q18" s="113">
        <f t="shared" si="1"/>
        <v>-253913555</v>
      </c>
    </row>
    <row r="19" spans="1:17" ht="29.25" customHeight="1">
      <c r="A19" s="104" t="s">
        <v>167</v>
      </c>
      <c r="B19" s="48"/>
      <c r="C19" s="111">
        <v>0</v>
      </c>
      <c r="D19" s="100">
        <v>0</v>
      </c>
      <c r="E19" s="112">
        <v>0</v>
      </c>
      <c r="F19" s="100">
        <v>0</v>
      </c>
      <c r="G19" s="111">
        <v>0</v>
      </c>
      <c r="H19" s="100"/>
      <c r="I19" s="110">
        <f t="shared" si="0"/>
        <v>0</v>
      </c>
      <c r="J19" s="100"/>
      <c r="K19" s="111">
        <v>35800</v>
      </c>
      <c r="L19" s="108"/>
      <c r="M19" s="111">
        <v>1675332050</v>
      </c>
      <c r="N19" s="108"/>
      <c r="O19" s="114">
        <v>-1861199577</v>
      </c>
      <c r="P19" s="100"/>
      <c r="Q19" s="113">
        <f t="shared" si="1"/>
        <v>-185867527</v>
      </c>
    </row>
    <row r="20" spans="1:17" ht="29.25" customHeight="1">
      <c r="A20" s="104" t="s">
        <v>25</v>
      </c>
      <c r="B20" s="48"/>
      <c r="C20" s="111">
        <v>0</v>
      </c>
      <c r="D20" s="100">
        <v>0</v>
      </c>
      <c r="E20" s="112">
        <v>0</v>
      </c>
      <c r="F20" s="100">
        <v>0</v>
      </c>
      <c r="G20" s="111">
        <v>0</v>
      </c>
      <c r="H20" s="100"/>
      <c r="I20" s="110">
        <f t="shared" si="0"/>
        <v>0</v>
      </c>
      <c r="J20" s="100"/>
      <c r="K20" s="111">
        <v>200000</v>
      </c>
      <c r="L20" s="108"/>
      <c r="M20" s="111">
        <v>1266419705</v>
      </c>
      <c r="N20" s="108"/>
      <c r="O20" s="114">
        <v>-1429443900</v>
      </c>
      <c r="P20" s="100"/>
      <c r="Q20" s="113">
        <f t="shared" si="1"/>
        <v>-163024195</v>
      </c>
    </row>
    <row r="21" spans="1:17" ht="29.25" customHeight="1">
      <c r="A21" s="104" t="s">
        <v>23</v>
      </c>
      <c r="B21" s="48"/>
      <c r="C21" s="125">
        <v>0</v>
      </c>
      <c r="D21" s="100">
        <v>0</v>
      </c>
      <c r="E21" s="125">
        <v>0</v>
      </c>
      <c r="F21" s="100">
        <v>0</v>
      </c>
      <c r="G21" s="126">
        <v>0</v>
      </c>
      <c r="H21" s="100"/>
      <c r="I21" s="110">
        <f t="shared" si="0"/>
        <v>0</v>
      </c>
      <c r="J21" s="100"/>
      <c r="K21" s="106">
        <v>195000</v>
      </c>
      <c r="L21" s="108"/>
      <c r="M21" s="106">
        <v>6864109335</v>
      </c>
      <c r="N21" s="108"/>
      <c r="O21" s="114">
        <v>-5883036415</v>
      </c>
      <c r="P21" s="100"/>
      <c r="Q21" s="110">
        <f t="shared" si="1"/>
        <v>981072920</v>
      </c>
    </row>
    <row r="22" spans="1:17" ht="29.25" customHeight="1">
      <c r="A22" s="104" t="s">
        <v>27</v>
      </c>
      <c r="B22" s="48"/>
      <c r="C22" s="111">
        <v>0</v>
      </c>
      <c r="D22" s="100">
        <v>0</v>
      </c>
      <c r="E22" s="112">
        <v>0</v>
      </c>
      <c r="F22" s="100">
        <v>0</v>
      </c>
      <c r="G22" s="111">
        <v>0</v>
      </c>
      <c r="H22" s="100"/>
      <c r="I22" s="110">
        <f t="shared" si="0"/>
        <v>0</v>
      </c>
      <c r="J22" s="100"/>
      <c r="K22" s="111">
        <v>199997</v>
      </c>
      <c r="L22" s="108"/>
      <c r="M22" s="111">
        <v>1350300231</v>
      </c>
      <c r="N22" s="108"/>
      <c r="O22" s="114">
        <v>-1540754388</v>
      </c>
      <c r="P22" s="100"/>
      <c r="Q22" s="113">
        <f t="shared" si="1"/>
        <v>-190454157</v>
      </c>
    </row>
    <row r="23" spans="1:17" ht="29.25" customHeight="1">
      <c r="A23" s="104" t="s">
        <v>88</v>
      </c>
      <c r="B23" s="48"/>
      <c r="C23" s="111">
        <v>0</v>
      </c>
      <c r="D23" s="100">
        <v>0</v>
      </c>
      <c r="E23" s="112">
        <v>0</v>
      </c>
      <c r="F23" s="100">
        <v>0</v>
      </c>
      <c r="G23" s="111">
        <v>0</v>
      </c>
      <c r="H23" s="100"/>
      <c r="I23" s="110">
        <f t="shared" si="0"/>
        <v>0</v>
      </c>
      <c r="J23" s="100"/>
      <c r="K23" s="111">
        <v>1440855</v>
      </c>
      <c r="L23" s="108"/>
      <c r="M23" s="111">
        <v>3847340331</v>
      </c>
      <c r="N23" s="108"/>
      <c r="O23" s="114">
        <v>-4142159291</v>
      </c>
      <c r="P23" s="100"/>
      <c r="Q23" s="113">
        <f t="shared" si="1"/>
        <v>-294818960</v>
      </c>
    </row>
    <row r="24" spans="1:17" ht="29.25" customHeight="1">
      <c r="A24" s="104" t="s">
        <v>86</v>
      </c>
      <c r="B24" s="48"/>
      <c r="C24" s="111">
        <v>0</v>
      </c>
      <c r="D24" s="100">
        <v>0</v>
      </c>
      <c r="E24" s="112">
        <v>0</v>
      </c>
      <c r="F24" s="100">
        <v>0</v>
      </c>
      <c r="G24" s="111">
        <v>0</v>
      </c>
      <c r="H24" s="100"/>
      <c r="I24" s="110">
        <f t="shared" si="0"/>
        <v>0</v>
      </c>
      <c r="J24" s="100"/>
      <c r="K24" s="111">
        <v>554</v>
      </c>
      <c r="L24" s="108"/>
      <c r="M24" s="111">
        <v>8089840</v>
      </c>
      <c r="N24" s="108"/>
      <c r="O24" s="114">
        <v>-8893864</v>
      </c>
      <c r="P24" s="100"/>
      <c r="Q24" s="113">
        <f t="shared" si="1"/>
        <v>-804024</v>
      </c>
    </row>
    <row r="25" spans="1:17" ht="29.25" customHeight="1">
      <c r="A25" s="104" t="s">
        <v>205</v>
      </c>
      <c r="B25" s="48"/>
      <c r="C25" s="111">
        <v>0</v>
      </c>
      <c r="D25" s="100">
        <v>0</v>
      </c>
      <c r="E25" s="112">
        <v>0</v>
      </c>
      <c r="F25" s="100">
        <v>0</v>
      </c>
      <c r="G25" s="126">
        <v>0</v>
      </c>
      <c r="H25" s="100"/>
      <c r="I25" s="110">
        <f t="shared" si="0"/>
        <v>0</v>
      </c>
      <c r="J25" s="100"/>
      <c r="K25" s="106">
        <v>90000000</v>
      </c>
      <c r="L25" s="108"/>
      <c r="M25" s="106">
        <v>218674322604</v>
      </c>
      <c r="N25" s="108"/>
      <c r="O25" s="128">
        <v>-204874144563</v>
      </c>
      <c r="P25" s="100"/>
      <c r="Q25" s="110">
        <f t="shared" si="1"/>
        <v>13800178041</v>
      </c>
    </row>
    <row r="26" spans="1:17" ht="29.25" customHeight="1">
      <c r="A26" s="104" t="s">
        <v>40</v>
      </c>
      <c r="B26" s="48"/>
      <c r="C26" s="111">
        <v>0</v>
      </c>
      <c r="D26" s="100">
        <v>0</v>
      </c>
      <c r="E26" s="112">
        <v>0</v>
      </c>
      <c r="F26" s="100">
        <v>0</v>
      </c>
      <c r="G26" s="111">
        <v>0</v>
      </c>
      <c r="H26" s="100"/>
      <c r="I26" s="110">
        <f t="shared" si="0"/>
        <v>0</v>
      </c>
      <c r="J26" s="100"/>
      <c r="K26" s="111">
        <v>16591515</v>
      </c>
      <c r="L26" s="108"/>
      <c r="M26" s="111">
        <v>128243781677</v>
      </c>
      <c r="N26" s="108"/>
      <c r="O26" s="114">
        <v>-141936997950</v>
      </c>
      <c r="P26" s="100"/>
      <c r="Q26" s="113">
        <f t="shared" si="1"/>
        <v>-13693216273</v>
      </c>
    </row>
    <row r="27" spans="1:17" ht="29.25" customHeight="1">
      <c r="A27" s="104" t="s">
        <v>168</v>
      </c>
      <c r="B27" s="48"/>
      <c r="C27" s="111">
        <v>0</v>
      </c>
      <c r="D27" s="100">
        <v>0</v>
      </c>
      <c r="E27" s="112">
        <v>0</v>
      </c>
      <c r="F27" s="100">
        <v>0</v>
      </c>
      <c r="G27" s="126">
        <v>0</v>
      </c>
      <c r="H27" s="100"/>
      <c r="I27" s="110">
        <f t="shared" si="0"/>
        <v>0</v>
      </c>
      <c r="J27" s="100"/>
      <c r="K27" s="106">
        <v>3260775</v>
      </c>
      <c r="L27" s="108"/>
      <c r="M27" s="106">
        <v>21902476742</v>
      </c>
      <c r="N27" s="108"/>
      <c r="O27" s="128">
        <v>-23554946570</v>
      </c>
      <c r="P27" s="100"/>
      <c r="Q27" s="113">
        <f t="shared" si="1"/>
        <v>-1652469828</v>
      </c>
    </row>
    <row r="28" spans="1:17" ht="29.25" customHeight="1">
      <c r="A28" s="104" t="s">
        <v>15</v>
      </c>
      <c r="B28" s="48"/>
      <c r="C28" s="111">
        <v>0</v>
      </c>
      <c r="D28" s="100">
        <v>0</v>
      </c>
      <c r="E28" s="112">
        <v>0</v>
      </c>
      <c r="F28" s="100">
        <v>0</v>
      </c>
      <c r="G28" s="111">
        <v>0</v>
      </c>
      <c r="H28" s="100"/>
      <c r="I28" s="110">
        <f t="shared" si="0"/>
        <v>0</v>
      </c>
      <c r="J28" s="100"/>
      <c r="K28" s="106">
        <v>166037995</v>
      </c>
      <c r="L28" s="108"/>
      <c r="M28" s="39">
        <v>181912237118</v>
      </c>
      <c r="N28" s="108"/>
      <c r="O28" s="114">
        <v>-257808207672</v>
      </c>
      <c r="P28" s="100"/>
      <c r="Q28" s="113">
        <f t="shared" si="1"/>
        <v>-75895970554</v>
      </c>
    </row>
    <row r="29" spans="1:17" ht="29.25" customHeight="1">
      <c r="A29" s="104" t="s">
        <v>84</v>
      </c>
      <c r="B29" s="48"/>
      <c r="C29" s="111">
        <v>0</v>
      </c>
      <c r="D29" s="100">
        <v>0</v>
      </c>
      <c r="E29" s="112">
        <v>0</v>
      </c>
      <c r="F29" s="100">
        <v>0</v>
      </c>
      <c r="G29" s="111">
        <v>0</v>
      </c>
      <c r="H29" s="100"/>
      <c r="I29" s="110">
        <f t="shared" si="0"/>
        <v>0</v>
      </c>
      <c r="J29" s="100"/>
      <c r="K29" s="111">
        <v>4399975</v>
      </c>
      <c r="L29" s="108"/>
      <c r="M29" s="111">
        <v>15311861738</v>
      </c>
      <c r="N29" s="108"/>
      <c r="O29" s="114">
        <v>-17626394449</v>
      </c>
      <c r="P29" s="100"/>
      <c r="Q29" s="113">
        <f t="shared" si="1"/>
        <v>-2314532711</v>
      </c>
    </row>
    <row r="30" spans="1:17" ht="29.25" customHeight="1">
      <c r="A30" s="104" t="s">
        <v>169</v>
      </c>
      <c r="B30" s="48"/>
      <c r="C30" s="111">
        <v>0</v>
      </c>
      <c r="D30" s="100">
        <v>0</v>
      </c>
      <c r="E30" s="112">
        <v>0</v>
      </c>
      <c r="F30" s="100">
        <v>0</v>
      </c>
      <c r="G30" s="126">
        <v>0</v>
      </c>
      <c r="H30" s="100"/>
      <c r="I30" s="110">
        <f t="shared" si="0"/>
        <v>0</v>
      </c>
      <c r="J30" s="100"/>
      <c r="K30" s="106">
        <v>48706484</v>
      </c>
      <c r="L30" s="108"/>
      <c r="M30" s="106">
        <v>571934663079</v>
      </c>
      <c r="N30" s="108"/>
      <c r="O30" s="128">
        <v>-332444604641</v>
      </c>
      <c r="P30" s="100"/>
      <c r="Q30" s="110">
        <f t="shared" si="1"/>
        <v>239490058438</v>
      </c>
    </row>
    <row r="31" spans="1:17" ht="29.25" customHeight="1">
      <c r="A31" s="104" t="s">
        <v>37</v>
      </c>
      <c r="B31" s="48"/>
      <c r="C31" s="111">
        <v>0</v>
      </c>
      <c r="D31" s="100">
        <v>0</v>
      </c>
      <c r="E31" s="112">
        <v>0</v>
      </c>
      <c r="F31" s="100">
        <v>0</v>
      </c>
      <c r="G31" s="111">
        <v>0</v>
      </c>
      <c r="H31" s="100"/>
      <c r="I31" s="110">
        <f t="shared" si="0"/>
        <v>0</v>
      </c>
      <c r="J31" s="100"/>
      <c r="K31" s="111">
        <v>281250</v>
      </c>
      <c r="L31" s="108"/>
      <c r="M31" s="111">
        <v>4780759252</v>
      </c>
      <c r="N31" s="108"/>
      <c r="O31" s="114">
        <v>-5088293437</v>
      </c>
      <c r="P31" s="100"/>
      <c r="Q31" s="113">
        <f t="shared" si="1"/>
        <v>-307534185</v>
      </c>
    </row>
    <row r="32" spans="1:17" ht="29.25" customHeight="1">
      <c r="A32" s="104" t="s">
        <v>170</v>
      </c>
      <c r="B32" s="48"/>
      <c r="C32" s="111">
        <v>0</v>
      </c>
      <c r="D32" s="100">
        <v>0</v>
      </c>
      <c r="E32" s="112">
        <v>0</v>
      </c>
      <c r="F32" s="100">
        <v>0</v>
      </c>
      <c r="G32" s="111">
        <v>0</v>
      </c>
      <c r="H32" s="100"/>
      <c r="I32" s="110">
        <f t="shared" si="0"/>
        <v>0</v>
      </c>
      <c r="J32" s="100"/>
      <c r="K32" s="111">
        <v>100617924</v>
      </c>
      <c r="L32" s="108"/>
      <c r="M32" s="111">
        <v>344092544700</v>
      </c>
      <c r="N32" s="108"/>
      <c r="O32" s="114">
        <v>-402077374355</v>
      </c>
      <c r="P32" s="116"/>
      <c r="Q32" s="113">
        <f t="shared" si="1"/>
        <v>-57984829655</v>
      </c>
    </row>
    <row r="33" spans="1:21" ht="29.25" customHeight="1">
      <c r="A33" s="104" t="s">
        <v>35</v>
      </c>
      <c r="B33" s="48"/>
      <c r="C33" s="111">
        <v>0</v>
      </c>
      <c r="D33" s="100">
        <v>0</v>
      </c>
      <c r="E33" s="112">
        <v>0</v>
      </c>
      <c r="F33" s="100">
        <v>0</v>
      </c>
      <c r="G33" s="111">
        <v>0</v>
      </c>
      <c r="H33" s="100"/>
      <c r="I33" s="110">
        <f t="shared" si="0"/>
        <v>0</v>
      </c>
      <c r="J33" s="100"/>
      <c r="K33" s="111">
        <v>660000</v>
      </c>
      <c r="L33" s="108"/>
      <c r="M33" s="111">
        <v>10162042485</v>
      </c>
      <c r="N33" s="108"/>
      <c r="O33" s="114">
        <v>-12859030800</v>
      </c>
      <c r="P33" s="116"/>
      <c r="Q33" s="113">
        <f t="shared" si="1"/>
        <v>-2696988315</v>
      </c>
      <c r="U33" s="73"/>
    </row>
    <row r="34" spans="1:21" ht="29.25" customHeight="1">
      <c r="A34" s="104" t="s">
        <v>39</v>
      </c>
      <c r="B34" s="48"/>
      <c r="C34" s="111">
        <v>0</v>
      </c>
      <c r="D34" s="100">
        <v>0</v>
      </c>
      <c r="E34" s="112">
        <v>0</v>
      </c>
      <c r="F34" s="100">
        <v>0</v>
      </c>
      <c r="G34" s="111">
        <v>0</v>
      </c>
      <c r="H34" s="100"/>
      <c r="I34" s="110">
        <f t="shared" si="0"/>
        <v>0</v>
      </c>
      <c r="J34" s="100"/>
      <c r="K34" s="111">
        <v>100000</v>
      </c>
      <c r="L34" s="108"/>
      <c r="M34" s="111">
        <v>1018410321</v>
      </c>
      <c r="N34" s="108"/>
      <c r="O34" s="114">
        <v>-1298229300</v>
      </c>
      <c r="P34" s="116"/>
      <c r="Q34" s="113">
        <f t="shared" si="1"/>
        <v>-279818979</v>
      </c>
      <c r="U34" s="73"/>
    </row>
    <row r="35" spans="1:21" ht="29.25" customHeight="1">
      <c r="A35" s="104" t="s">
        <v>90</v>
      </c>
      <c r="B35" s="48"/>
      <c r="C35" s="111">
        <v>0</v>
      </c>
      <c r="D35" s="100">
        <v>0</v>
      </c>
      <c r="E35" s="112">
        <v>0</v>
      </c>
      <c r="F35" s="100">
        <v>0</v>
      </c>
      <c r="G35" s="111">
        <v>0</v>
      </c>
      <c r="H35" s="100"/>
      <c r="I35" s="110">
        <f t="shared" si="0"/>
        <v>0</v>
      </c>
      <c r="J35" s="100"/>
      <c r="K35" s="111">
        <v>15000000</v>
      </c>
      <c r="L35" s="108"/>
      <c r="M35" s="111">
        <v>6159768288</v>
      </c>
      <c r="N35" s="108"/>
      <c r="O35" s="114">
        <v>-5941935599</v>
      </c>
      <c r="P35" s="100"/>
      <c r="Q35" s="110">
        <f t="shared" si="1"/>
        <v>217832689</v>
      </c>
      <c r="U35" s="73"/>
    </row>
    <row r="36" spans="1:21" ht="29.25" customHeight="1">
      <c r="A36" s="104" t="s">
        <v>171</v>
      </c>
      <c r="B36" s="48"/>
      <c r="C36" s="111">
        <v>0</v>
      </c>
      <c r="D36" s="100">
        <v>0</v>
      </c>
      <c r="E36" s="112">
        <v>0</v>
      </c>
      <c r="F36" s="100">
        <v>0</v>
      </c>
      <c r="G36" s="111">
        <v>0</v>
      </c>
      <c r="H36" s="100"/>
      <c r="I36" s="110">
        <f t="shared" si="0"/>
        <v>0</v>
      </c>
      <c r="J36" s="100"/>
      <c r="K36" s="106">
        <v>2000001</v>
      </c>
      <c r="L36" s="108"/>
      <c r="M36" s="39">
        <v>6720533415</v>
      </c>
      <c r="N36" s="108"/>
      <c r="O36" s="114">
        <v>-5693622215</v>
      </c>
      <c r="P36" s="100"/>
      <c r="Q36" s="110">
        <f t="shared" si="1"/>
        <v>1026911200</v>
      </c>
      <c r="U36" s="73"/>
    </row>
    <row r="37" spans="1:21" ht="29.25" customHeight="1">
      <c r="A37" s="104" t="s">
        <v>18</v>
      </c>
      <c r="B37" s="48"/>
      <c r="C37" s="111">
        <v>0</v>
      </c>
      <c r="D37" s="100">
        <v>0</v>
      </c>
      <c r="E37" s="112">
        <v>0</v>
      </c>
      <c r="F37" s="100">
        <v>0</v>
      </c>
      <c r="G37" s="111">
        <v>0</v>
      </c>
      <c r="H37" s="100"/>
      <c r="I37" s="110">
        <f t="shared" si="0"/>
        <v>0</v>
      </c>
      <c r="J37" s="100"/>
      <c r="K37" s="111">
        <v>250088714</v>
      </c>
      <c r="L37" s="108"/>
      <c r="M37" s="111">
        <v>572768931144</v>
      </c>
      <c r="N37" s="108"/>
      <c r="O37" s="114">
        <v>-613297890283</v>
      </c>
      <c r="P37" s="100"/>
      <c r="Q37" s="113">
        <f t="shared" si="1"/>
        <v>-40528959139</v>
      </c>
    </row>
    <row r="38" spans="1:21" ht="29.25" customHeight="1">
      <c r="A38" s="104" t="s">
        <v>20</v>
      </c>
      <c r="B38" s="48"/>
      <c r="C38" s="111">
        <v>0</v>
      </c>
      <c r="D38" s="100">
        <v>0</v>
      </c>
      <c r="E38" s="112">
        <v>0</v>
      </c>
      <c r="F38" s="100">
        <v>0</v>
      </c>
      <c r="G38" s="111">
        <v>0</v>
      </c>
      <c r="H38" s="100"/>
      <c r="I38" s="110">
        <f t="shared" si="0"/>
        <v>0</v>
      </c>
      <c r="J38" s="100"/>
      <c r="K38" s="111">
        <v>1562500</v>
      </c>
      <c r="L38" s="108"/>
      <c r="M38" s="111">
        <v>3038475941</v>
      </c>
      <c r="N38" s="108"/>
      <c r="O38" s="117">
        <v>-3275705139</v>
      </c>
      <c r="P38" s="100"/>
      <c r="Q38" s="113">
        <f t="shared" si="1"/>
        <v>-237229198</v>
      </c>
    </row>
    <row r="39" spans="1:21" ht="29.25" customHeight="1">
      <c r="A39" s="104" t="s">
        <v>41</v>
      </c>
      <c r="B39" s="48"/>
      <c r="C39" s="111">
        <v>0</v>
      </c>
      <c r="D39" s="100">
        <v>0</v>
      </c>
      <c r="E39" s="112">
        <v>0</v>
      </c>
      <c r="F39" s="100">
        <v>0</v>
      </c>
      <c r="G39" s="111">
        <v>0</v>
      </c>
      <c r="H39" s="100"/>
      <c r="I39" s="110">
        <f t="shared" si="0"/>
        <v>0</v>
      </c>
      <c r="J39" s="100"/>
      <c r="K39" s="111">
        <v>80000000</v>
      </c>
      <c r="L39" s="108"/>
      <c r="M39" s="111">
        <v>30566915590</v>
      </c>
      <c r="N39" s="108"/>
      <c r="O39" s="114">
        <v>-32852554939</v>
      </c>
      <c r="P39" s="100"/>
      <c r="Q39" s="113">
        <f t="shared" si="1"/>
        <v>-2285639349</v>
      </c>
    </row>
    <row r="40" spans="1:21" ht="29.25" customHeight="1">
      <c r="A40" s="104" t="s">
        <v>206</v>
      </c>
      <c r="B40" s="48"/>
      <c r="C40" s="111">
        <v>0</v>
      </c>
      <c r="D40" s="100">
        <v>0</v>
      </c>
      <c r="E40" s="112">
        <v>0</v>
      </c>
      <c r="F40" s="100">
        <v>0</v>
      </c>
      <c r="G40" s="111">
        <v>0</v>
      </c>
      <c r="H40" s="100"/>
      <c r="I40" s="110">
        <f t="shared" si="0"/>
        <v>0</v>
      </c>
      <c r="J40" s="100"/>
      <c r="K40" s="111">
        <v>970000</v>
      </c>
      <c r="L40" s="108"/>
      <c r="M40" s="111">
        <v>656919633</v>
      </c>
      <c r="N40" s="108"/>
      <c r="O40" s="114">
        <v>-871662564</v>
      </c>
      <c r="P40" s="100"/>
      <c r="Q40" s="113">
        <f t="shared" si="1"/>
        <v>-214742931</v>
      </c>
    </row>
    <row r="41" spans="1:21" ht="29.25" customHeight="1">
      <c r="A41" s="104" t="s">
        <v>172</v>
      </c>
      <c r="B41" s="48"/>
      <c r="C41" s="111">
        <v>0</v>
      </c>
      <c r="D41" s="100">
        <v>0</v>
      </c>
      <c r="E41" s="112">
        <v>0</v>
      </c>
      <c r="F41" s="100">
        <v>0</v>
      </c>
      <c r="G41" s="111">
        <v>0</v>
      </c>
      <c r="H41" s="100"/>
      <c r="I41" s="110">
        <f t="shared" si="0"/>
        <v>0</v>
      </c>
      <c r="J41" s="100"/>
      <c r="K41" s="111">
        <v>208</v>
      </c>
      <c r="L41" s="108"/>
      <c r="M41" s="111">
        <v>726980</v>
      </c>
      <c r="N41" s="108"/>
      <c r="O41" s="114">
        <v>-867988</v>
      </c>
      <c r="P41" s="100"/>
      <c r="Q41" s="113">
        <f t="shared" si="1"/>
        <v>-141008</v>
      </c>
    </row>
    <row r="42" spans="1:21" ht="29.25" customHeight="1">
      <c r="A42" s="104" t="s">
        <v>173</v>
      </c>
      <c r="B42" s="48"/>
      <c r="C42" s="111">
        <v>0</v>
      </c>
      <c r="D42" s="100">
        <v>0</v>
      </c>
      <c r="E42" s="112">
        <v>0</v>
      </c>
      <c r="F42" s="100">
        <v>0</v>
      </c>
      <c r="G42" s="111">
        <v>0</v>
      </c>
      <c r="H42" s="100"/>
      <c r="I42" s="110">
        <f t="shared" si="0"/>
        <v>0</v>
      </c>
      <c r="J42" s="100"/>
      <c r="K42" s="111">
        <v>125187</v>
      </c>
      <c r="L42" s="108"/>
      <c r="M42" s="111">
        <v>437987206</v>
      </c>
      <c r="N42" s="108"/>
      <c r="O42" s="114">
        <v>-437157603</v>
      </c>
      <c r="P42" s="100"/>
      <c r="Q42" s="110">
        <f t="shared" si="1"/>
        <v>829603</v>
      </c>
    </row>
    <row r="43" spans="1:21" ht="29.25" customHeight="1">
      <c r="A43" s="104" t="s">
        <v>89</v>
      </c>
      <c r="B43" s="48"/>
      <c r="C43" s="111">
        <v>0</v>
      </c>
      <c r="D43" s="100">
        <v>0</v>
      </c>
      <c r="E43" s="112">
        <v>0</v>
      </c>
      <c r="F43" s="100">
        <v>0</v>
      </c>
      <c r="G43" s="111">
        <v>0</v>
      </c>
      <c r="H43" s="100"/>
      <c r="I43" s="110">
        <f t="shared" si="0"/>
        <v>0</v>
      </c>
      <c r="J43" s="100"/>
      <c r="K43" s="111">
        <v>509</v>
      </c>
      <c r="L43" s="108"/>
      <c r="M43" s="111">
        <v>1892841</v>
      </c>
      <c r="N43" s="108"/>
      <c r="O43" s="114">
        <v>-1756226</v>
      </c>
      <c r="P43" s="100"/>
      <c r="Q43" s="110">
        <f t="shared" si="1"/>
        <v>136615</v>
      </c>
    </row>
    <row r="44" spans="1:21" ht="29.25" customHeight="1">
      <c r="A44" s="104" t="s">
        <v>32</v>
      </c>
      <c r="B44" s="48"/>
      <c r="C44" s="111">
        <v>1</v>
      </c>
      <c r="D44" s="100">
        <v>0</v>
      </c>
      <c r="E44" s="112">
        <v>1</v>
      </c>
      <c r="F44" s="100">
        <v>0</v>
      </c>
      <c r="G44" s="114">
        <v>-1485</v>
      </c>
      <c r="H44" s="100"/>
      <c r="I44" s="113">
        <f t="shared" si="0"/>
        <v>-1484</v>
      </c>
      <c r="J44" s="100"/>
      <c r="K44" s="111">
        <v>3</v>
      </c>
      <c r="L44" s="108"/>
      <c r="M44" s="111">
        <v>3</v>
      </c>
      <c r="N44" s="108"/>
      <c r="O44" s="114">
        <v>-4858</v>
      </c>
      <c r="P44" s="100"/>
      <c r="Q44" s="113">
        <f t="shared" si="1"/>
        <v>-4855</v>
      </c>
    </row>
    <row r="45" spans="1:21" ht="29.25" customHeight="1">
      <c r="A45" s="104" t="s">
        <v>235</v>
      </c>
      <c r="B45" s="48"/>
      <c r="C45" s="111">
        <v>1</v>
      </c>
      <c r="D45" s="100"/>
      <c r="E45" s="112">
        <v>1</v>
      </c>
      <c r="F45" s="100"/>
      <c r="G45" s="114">
        <v>-8046</v>
      </c>
      <c r="H45" s="100"/>
      <c r="I45" s="113">
        <f t="shared" si="0"/>
        <v>-8045</v>
      </c>
      <c r="J45" s="100"/>
      <c r="K45" s="111">
        <v>1</v>
      </c>
      <c r="L45" s="108"/>
      <c r="M45" s="111">
        <v>1</v>
      </c>
      <c r="N45" s="108"/>
      <c r="O45" s="114">
        <v>-8046</v>
      </c>
      <c r="P45" s="100"/>
      <c r="Q45" s="113">
        <f t="shared" si="1"/>
        <v>-8045</v>
      </c>
    </row>
    <row r="46" spans="1:21" ht="29.25" customHeight="1">
      <c r="A46" s="104" t="s">
        <v>160</v>
      </c>
      <c r="B46" s="48"/>
      <c r="C46" s="106">
        <v>0</v>
      </c>
      <c r="D46" s="100">
        <v>0</v>
      </c>
      <c r="E46" s="115">
        <v>0</v>
      </c>
      <c r="F46" s="100">
        <v>0</v>
      </c>
      <c r="G46" s="111">
        <v>0</v>
      </c>
      <c r="H46" s="100"/>
      <c r="I46" s="110">
        <f t="shared" si="0"/>
        <v>0</v>
      </c>
      <c r="J46" s="100"/>
      <c r="K46" s="106">
        <v>31000000</v>
      </c>
      <c r="L46" s="108"/>
      <c r="M46" s="39">
        <v>78671135291</v>
      </c>
      <c r="N46" s="108"/>
      <c r="O46" s="114">
        <v>-48123865713</v>
      </c>
      <c r="P46" s="100"/>
      <c r="Q46" s="110">
        <f t="shared" si="1"/>
        <v>30547269578</v>
      </c>
    </row>
    <row r="47" spans="1:21" ht="29.25" customHeight="1">
      <c r="A47" s="104" t="s">
        <v>158</v>
      </c>
      <c r="B47" s="48"/>
      <c r="C47" s="106">
        <v>0</v>
      </c>
      <c r="D47" s="125">
        <v>0</v>
      </c>
      <c r="E47" s="115">
        <v>0</v>
      </c>
      <c r="F47" s="100">
        <v>0</v>
      </c>
      <c r="G47" s="111">
        <v>0</v>
      </c>
      <c r="H47" s="100"/>
      <c r="I47" s="110">
        <f t="shared" si="0"/>
        <v>0</v>
      </c>
      <c r="J47" s="100"/>
      <c r="K47" s="106">
        <v>5800000</v>
      </c>
      <c r="L47" s="108"/>
      <c r="M47" s="39">
        <v>18367384793</v>
      </c>
      <c r="N47" s="108"/>
      <c r="O47" s="114">
        <v>-14389888030</v>
      </c>
      <c r="P47" s="100"/>
      <c r="Q47" s="110">
        <f t="shared" si="1"/>
        <v>3977496763</v>
      </c>
    </row>
    <row r="48" spans="1:21" ht="29.25" customHeight="1">
      <c r="A48" s="104" t="s">
        <v>135</v>
      </c>
      <c r="B48" s="48"/>
      <c r="C48" s="112">
        <v>0</v>
      </c>
      <c r="D48" s="112"/>
      <c r="E48" s="112">
        <v>0</v>
      </c>
      <c r="F48" s="100"/>
      <c r="G48" s="126">
        <v>0</v>
      </c>
      <c r="H48" s="100"/>
      <c r="I48" s="110">
        <f>E48+G48</f>
        <v>0</v>
      </c>
      <c r="J48" s="100"/>
      <c r="K48" s="106">
        <v>43000002</v>
      </c>
      <c r="L48" s="108"/>
      <c r="M48" s="106">
        <v>112288681227</v>
      </c>
      <c r="N48" s="108"/>
      <c r="O48" s="128">
        <v>-83165962599</v>
      </c>
      <c r="P48" s="100"/>
      <c r="Q48" s="110">
        <f t="shared" si="1"/>
        <v>29122718628</v>
      </c>
    </row>
    <row r="49" spans="1:18" ht="29.25" customHeight="1">
      <c r="A49" s="104" t="s">
        <v>151</v>
      </c>
      <c r="B49" s="48"/>
      <c r="C49" s="115">
        <v>0</v>
      </c>
      <c r="D49" s="112">
        <v>0</v>
      </c>
      <c r="E49" s="112">
        <v>0</v>
      </c>
      <c r="F49" s="100">
        <v>0</v>
      </c>
      <c r="G49" s="126">
        <v>0</v>
      </c>
      <c r="H49" s="100"/>
      <c r="I49" s="112">
        <f t="shared" si="0"/>
        <v>0</v>
      </c>
      <c r="J49" s="100"/>
      <c r="K49" s="106">
        <v>5200000</v>
      </c>
      <c r="L49" s="108"/>
      <c r="M49" s="106">
        <v>49166312117</v>
      </c>
      <c r="N49" s="108"/>
      <c r="O49" s="128">
        <v>-37616322042</v>
      </c>
      <c r="P49" s="100"/>
      <c r="Q49" s="110">
        <f t="shared" si="1"/>
        <v>11549990075</v>
      </c>
    </row>
    <row r="50" spans="1:18" ht="29.25" customHeight="1">
      <c r="A50" s="104" t="s">
        <v>21</v>
      </c>
      <c r="B50" s="48"/>
      <c r="C50" s="115">
        <v>0</v>
      </c>
      <c r="D50" s="100">
        <v>0</v>
      </c>
      <c r="E50" s="112">
        <v>0</v>
      </c>
      <c r="F50" s="100">
        <v>0</v>
      </c>
      <c r="G50" s="126">
        <v>0</v>
      </c>
      <c r="H50" s="100"/>
      <c r="I50" s="112">
        <f t="shared" si="0"/>
        <v>0</v>
      </c>
      <c r="J50" s="100"/>
      <c r="K50" s="111">
        <v>9599981</v>
      </c>
      <c r="L50" s="108"/>
      <c r="M50" s="111">
        <v>21567560114</v>
      </c>
      <c r="N50" s="108"/>
      <c r="O50" s="114">
        <v>-23809438477</v>
      </c>
      <c r="P50" s="100"/>
      <c r="Q50" s="113">
        <f t="shared" si="1"/>
        <v>-2241878363</v>
      </c>
    </row>
    <row r="51" spans="1:18" ht="29.25" customHeight="1">
      <c r="A51" s="104" t="s">
        <v>148</v>
      </c>
      <c r="B51" s="48"/>
      <c r="C51" s="115">
        <v>0</v>
      </c>
      <c r="D51" s="100"/>
      <c r="E51" s="112">
        <v>0</v>
      </c>
      <c r="F51" s="100"/>
      <c r="G51" s="126">
        <v>0</v>
      </c>
      <c r="H51" s="100"/>
      <c r="I51" s="176">
        <f>E51+G51</f>
        <v>0</v>
      </c>
      <c r="J51" s="100"/>
      <c r="K51" s="106">
        <v>17263758</v>
      </c>
      <c r="L51" s="108"/>
      <c r="M51" s="106">
        <v>32018382290</v>
      </c>
      <c r="N51" s="108"/>
      <c r="O51" s="128">
        <v>-26592450572</v>
      </c>
      <c r="P51" s="100"/>
      <c r="Q51" s="110">
        <f t="shared" si="1"/>
        <v>5425931718</v>
      </c>
    </row>
    <row r="52" spans="1:18" ht="29.25" customHeight="1">
      <c r="A52" s="104" t="s">
        <v>156</v>
      </c>
      <c r="B52" s="48"/>
      <c r="C52" s="115">
        <v>0</v>
      </c>
      <c r="D52" s="100">
        <v>0</v>
      </c>
      <c r="E52" s="112">
        <v>0</v>
      </c>
      <c r="F52" s="100">
        <v>0</v>
      </c>
      <c r="G52" s="126">
        <v>0</v>
      </c>
      <c r="H52" s="100"/>
      <c r="I52" s="112">
        <f t="shared" si="0"/>
        <v>0</v>
      </c>
      <c r="J52" s="100"/>
      <c r="K52" s="106">
        <v>100000</v>
      </c>
      <c r="L52" s="108"/>
      <c r="M52" s="106">
        <v>520941750</v>
      </c>
      <c r="N52" s="108"/>
      <c r="O52" s="114">
        <v>-451878903</v>
      </c>
      <c r="P52" s="100"/>
      <c r="Q52" s="110">
        <f>M52+O52</f>
        <v>69062847</v>
      </c>
    </row>
    <row r="53" spans="1:18" ht="29.25" customHeight="1">
      <c r="A53" s="104" t="s">
        <v>33</v>
      </c>
      <c r="B53" s="48"/>
      <c r="C53" s="115">
        <v>0</v>
      </c>
      <c r="D53" s="100"/>
      <c r="E53" s="112">
        <v>0</v>
      </c>
      <c r="F53" s="100"/>
      <c r="G53" s="126">
        <v>0</v>
      </c>
      <c r="H53" s="100"/>
      <c r="I53" s="112">
        <f t="shared" si="0"/>
        <v>0</v>
      </c>
      <c r="J53" s="100"/>
      <c r="K53" s="106">
        <v>14950000</v>
      </c>
      <c r="L53" s="108"/>
      <c r="M53" s="106">
        <v>69647329448</v>
      </c>
      <c r="N53" s="108"/>
      <c r="O53" s="128">
        <v>-53061371519</v>
      </c>
      <c r="P53" s="100"/>
      <c r="Q53" s="110">
        <f>M53+O53</f>
        <v>16585957929</v>
      </c>
    </row>
    <row r="54" spans="1:18" ht="29.25" customHeight="1">
      <c r="A54" s="104" t="s">
        <v>199</v>
      </c>
      <c r="B54" s="48"/>
      <c r="C54" s="115">
        <v>0</v>
      </c>
      <c r="D54" s="100">
        <v>0</v>
      </c>
      <c r="E54" s="112">
        <v>0</v>
      </c>
      <c r="F54" s="100">
        <v>0</v>
      </c>
      <c r="G54" s="126">
        <v>0</v>
      </c>
      <c r="H54" s="126"/>
      <c r="I54" s="112">
        <f t="shared" si="0"/>
        <v>0</v>
      </c>
      <c r="J54" s="100"/>
      <c r="K54" s="106">
        <v>11969123</v>
      </c>
      <c r="L54" s="108"/>
      <c r="M54" s="106">
        <v>75792997961</v>
      </c>
      <c r="N54" s="108"/>
      <c r="O54" s="128">
        <v>-67028515240</v>
      </c>
      <c r="P54" s="100"/>
      <c r="Q54" s="110">
        <f>M54+O54</f>
        <v>8764482721</v>
      </c>
    </row>
    <row r="55" spans="1:18" ht="29.25" customHeight="1">
      <c r="A55" s="104" t="s">
        <v>211</v>
      </c>
      <c r="B55" s="48"/>
      <c r="C55" s="115">
        <v>0</v>
      </c>
      <c r="D55" s="100">
        <v>0</v>
      </c>
      <c r="E55" s="112">
        <v>0</v>
      </c>
      <c r="F55" s="100">
        <v>0</v>
      </c>
      <c r="G55" s="126">
        <v>0</v>
      </c>
      <c r="H55" s="126"/>
      <c r="I55" s="112">
        <f>E55+G55</f>
        <v>0</v>
      </c>
      <c r="J55" s="100"/>
      <c r="K55" s="106">
        <v>837502</v>
      </c>
      <c r="L55" s="106"/>
      <c r="M55" s="106">
        <v>3912652510</v>
      </c>
      <c r="N55" s="108"/>
      <c r="O55" s="129">
        <v>-3712385999</v>
      </c>
      <c r="P55" s="100"/>
      <c r="Q55" s="110">
        <f>M55+O55</f>
        <v>200266511</v>
      </c>
    </row>
    <row r="56" spans="1:18" ht="29.25" customHeight="1">
      <c r="A56" s="46" t="s">
        <v>42</v>
      </c>
      <c r="B56" s="46"/>
      <c r="C56" s="115">
        <v>0</v>
      </c>
      <c r="D56" s="100">
        <v>0</v>
      </c>
      <c r="E56" s="112">
        <v>0</v>
      </c>
      <c r="F56" s="100">
        <v>0</v>
      </c>
      <c r="G56" s="126">
        <v>0</v>
      </c>
      <c r="H56" s="126"/>
      <c r="I56" s="112">
        <f>E56+G56</f>
        <v>0</v>
      </c>
      <c r="J56" s="100"/>
      <c r="K56" s="106">
        <v>200000</v>
      </c>
      <c r="L56" s="106"/>
      <c r="M56" s="106">
        <v>2916777690</v>
      </c>
      <c r="N56" s="108"/>
      <c r="O56" s="129">
        <v>-1814369759</v>
      </c>
      <c r="P56" s="100"/>
      <c r="Q56" s="110">
        <f t="shared" ref="Q56:Q58" si="2">M56+O56</f>
        <v>1102407931</v>
      </c>
    </row>
    <row r="57" spans="1:18" ht="29.25" customHeight="1">
      <c r="A57" s="46" t="s">
        <v>214</v>
      </c>
      <c r="B57" s="46"/>
      <c r="C57" s="115">
        <v>0</v>
      </c>
      <c r="D57" s="100">
        <v>0</v>
      </c>
      <c r="E57" s="112">
        <v>0</v>
      </c>
      <c r="F57" s="100">
        <v>0</v>
      </c>
      <c r="G57" s="126">
        <v>0</v>
      </c>
      <c r="H57" s="100"/>
      <c r="I57" s="112">
        <f>E57+G57</f>
        <v>0</v>
      </c>
      <c r="J57" s="100"/>
      <c r="K57" s="106">
        <v>8000000</v>
      </c>
      <c r="L57" s="106"/>
      <c r="M57" s="106">
        <v>21767294520</v>
      </c>
      <c r="N57" s="108"/>
      <c r="O57" s="129">
        <v>-19100445231</v>
      </c>
      <c r="P57" s="100"/>
      <c r="Q57" s="110">
        <f t="shared" si="2"/>
        <v>2666849289</v>
      </c>
    </row>
    <row r="58" spans="1:18" ht="29.25" customHeight="1">
      <c r="A58" s="46" t="s">
        <v>157</v>
      </c>
      <c r="B58" s="46"/>
      <c r="C58" s="115">
        <v>0</v>
      </c>
      <c r="D58" s="100">
        <v>0</v>
      </c>
      <c r="E58" s="112">
        <v>0</v>
      </c>
      <c r="F58" s="100">
        <v>0</v>
      </c>
      <c r="G58" s="126">
        <v>0</v>
      </c>
      <c r="H58" s="100"/>
      <c r="I58" s="113">
        <f>E58+G58</f>
        <v>0</v>
      </c>
      <c r="J58" s="100"/>
      <c r="K58" s="106">
        <v>4000000</v>
      </c>
      <c r="L58" s="106"/>
      <c r="M58" s="106">
        <v>9735167685</v>
      </c>
      <c r="N58" s="108"/>
      <c r="O58" s="129">
        <v>-10853702160</v>
      </c>
      <c r="P58" s="100"/>
      <c r="Q58" s="113">
        <f t="shared" si="2"/>
        <v>-1118534475</v>
      </c>
    </row>
    <row r="59" spans="1:18" ht="30" customHeight="1">
      <c r="A59" s="118" t="s">
        <v>203</v>
      </c>
      <c r="B59" s="119"/>
      <c r="C59" s="115">
        <v>0</v>
      </c>
      <c r="D59" s="100">
        <v>0</v>
      </c>
      <c r="E59" s="112">
        <v>0</v>
      </c>
      <c r="F59" s="100">
        <v>0</v>
      </c>
      <c r="G59" s="126">
        <v>0</v>
      </c>
      <c r="H59" s="100"/>
      <c r="I59" s="110">
        <f t="shared" si="0"/>
        <v>0</v>
      </c>
      <c r="J59" s="100"/>
      <c r="K59" s="108">
        <v>26119</v>
      </c>
      <c r="L59" s="108"/>
      <c r="M59" s="108">
        <v>414993347652</v>
      </c>
      <c r="N59" s="108"/>
      <c r="O59" s="114">
        <v>-269444085811</v>
      </c>
      <c r="P59" s="100"/>
      <c r="Q59" s="110">
        <f t="shared" si="1"/>
        <v>145549261841</v>
      </c>
    </row>
    <row r="60" spans="1:18" ht="30" customHeight="1">
      <c r="A60" s="120" t="s">
        <v>204</v>
      </c>
      <c r="B60" s="119"/>
      <c r="C60" s="115">
        <v>0</v>
      </c>
      <c r="D60" s="100">
        <v>0</v>
      </c>
      <c r="E60" s="112">
        <v>0</v>
      </c>
      <c r="F60" s="100">
        <v>0</v>
      </c>
      <c r="G60" s="126">
        <v>0</v>
      </c>
      <c r="H60" s="100"/>
      <c r="I60" s="110">
        <f t="shared" si="0"/>
        <v>0</v>
      </c>
      <c r="J60" s="100"/>
      <c r="K60" s="108">
        <v>210572</v>
      </c>
      <c r="L60" s="108"/>
      <c r="M60" s="108">
        <v>478510357119</v>
      </c>
      <c r="N60" s="108"/>
      <c r="O60" s="114">
        <v>-236120369950</v>
      </c>
      <c r="P60" s="100"/>
      <c r="Q60" s="110">
        <f t="shared" si="1"/>
        <v>242389987169</v>
      </c>
    </row>
    <row r="61" spans="1:18" ht="30" customHeight="1" thickBot="1">
      <c r="A61" s="48" t="s">
        <v>43</v>
      </c>
      <c r="B61" s="48"/>
      <c r="C61" s="121">
        <f>SUM(C7:C60)</f>
        <v>2</v>
      </c>
      <c r="D61" s="100"/>
      <c r="E61" s="121">
        <f>SUM(E7:E60)</f>
        <v>2</v>
      </c>
      <c r="F61" s="100"/>
      <c r="G61" s="123">
        <f>SUM(G7:G60)</f>
        <v>-9531</v>
      </c>
      <c r="H61" s="100"/>
      <c r="I61" s="123">
        <f>SUM(I7:I60)</f>
        <v>-9529</v>
      </c>
      <c r="J61" s="100"/>
      <c r="K61" s="121">
        <f>SUM(K7:K60)</f>
        <v>1134123856</v>
      </c>
      <c r="L61" s="108"/>
      <c r="M61" s="121">
        <f>SUM(M7:M60)</f>
        <v>4391519519290</v>
      </c>
      <c r="N61" s="108"/>
      <c r="O61" s="123">
        <f>SUM(O7:O60)</f>
        <v>-3794379879349</v>
      </c>
      <c r="P61" s="100"/>
      <c r="Q61" s="122">
        <f>SUM(Q7:Q60)</f>
        <v>597139639941</v>
      </c>
    </row>
    <row r="62" spans="1:18" ht="30" customHeight="1" thickTop="1">
      <c r="A62" s="48"/>
      <c r="B62" s="48"/>
      <c r="C62" s="124"/>
      <c r="D62" s="100"/>
      <c r="E62" s="48"/>
      <c r="F62" s="100"/>
      <c r="G62" s="48"/>
      <c r="H62" s="100"/>
      <c r="I62" s="124"/>
      <c r="J62" s="100"/>
      <c r="K62" s="48"/>
      <c r="L62" s="100"/>
      <c r="M62" s="48"/>
      <c r="N62" s="100"/>
      <c r="O62" s="48"/>
      <c r="P62" s="100"/>
      <c r="Q62" s="100"/>
      <c r="R62" s="100"/>
    </row>
    <row r="63" spans="1:18">
      <c r="A63" s="48"/>
      <c r="B63" s="48"/>
      <c r="C63" s="124"/>
      <c r="D63" s="100"/>
      <c r="E63" s="48"/>
      <c r="F63" s="100"/>
      <c r="G63" s="48"/>
      <c r="H63" s="100"/>
      <c r="I63" s="124"/>
      <c r="J63" s="100"/>
      <c r="K63" s="48"/>
      <c r="L63" s="100"/>
      <c r="M63" s="48"/>
      <c r="N63" s="100"/>
      <c r="O63" s="48"/>
      <c r="P63" s="100"/>
      <c r="Q63" s="124"/>
    </row>
  </sheetData>
  <autoFilter ref="A1:A62" xr:uid="{8232CAA1-4421-49AA-9A24-612D3499598C}"/>
  <mergeCells count="7">
    <mergeCell ref="A1:Q1"/>
    <mergeCell ref="A2:Q2"/>
    <mergeCell ref="A3:Q3"/>
    <mergeCell ref="A4:Q4"/>
    <mergeCell ref="A5:A6"/>
    <mergeCell ref="C5:I5"/>
    <mergeCell ref="K5:Q5"/>
  </mergeCells>
  <pageMargins left="0.7" right="0.7" top="0.75" bottom="0.75" header="0.3" footer="0.3"/>
  <pageSetup scale="3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  <pageSetUpPr fitToPage="1"/>
  </sheetPr>
  <dimension ref="A1:X42"/>
  <sheetViews>
    <sheetView rightToLeft="1" view="pageBreakPreview" topLeftCell="A32" zoomScaleNormal="100" zoomScaleSheetLayoutView="100" workbookViewId="0">
      <selection activeCell="U39" sqref="U39"/>
    </sheetView>
  </sheetViews>
  <sheetFormatPr defaultRowHeight="30" customHeight="1"/>
  <cols>
    <col min="1" max="1" width="28.5703125" style="4" customWidth="1"/>
    <col min="2" max="2" width="1.28515625" style="4" customWidth="1"/>
    <col min="3" max="3" width="15.85546875" style="4" customWidth="1"/>
    <col min="4" max="4" width="1.28515625" style="4" customWidth="1"/>
    <col min="5" max="5" width="16.28515625" style="49" customWidth="1"/>
    <col min="6" max="6" width="1.28515625" style="4" customWidth="1"/>
    <col min="7" max="7" width="13" style="4" customWidth="1"/>
    <col min="8" max="8" width="1.28515625" style="4" customWidth="1"/>
    <col min="9" max="9" width="18.140625" style="4" customWidth="1"/>
    <col min="10" max="10" width="1.28515625" style="4" customWidth="1"/>
    <col min="11" max="12" width="18.140625" style="4" customWidth="1"/>
    <col min="13" max="13" width="1.28515625" style="4" customWidth="1"/>
    <col min="14" max="15" width="13.42578125" style="4" customWidth="1"/>
    <col min="16" max="16" width="1.28515625" style="4" customWidth="1"/>
    <col min="17" max="17" width="15.5703125" style="4" customWidth="1"/>
    <col min="18" max="18" width="1.28515625" style="4" customWidth="1"/>
    <col min="19" max="19" width="15.5703125" style="4" customWidth="1"/>
    <col min="20" max="20" width="1.28515625" style="4" customWidth="1"/>
    <col min="21" max="21" width="16.5703125" style="26" customWidth="1"/>
    <col min="22" max="22" width="13.5703125" style="13" bestFit="1" customWidth="1"/>
    <col min="23" max="23" width="14.85546875" style="13" customWidth="1"/>
    <col min="24" max="24" width="11" style="13" bestFit="1" customWidth="1"/>
    <col min="25" max="16384" width="9.140625" style="13"/>
  </cols>
  <sheetData>
    <row r="1" spans="1:24" ht="30" customHeight="1">
      <c r="A1" s="190" t="s">
        <v>128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</row>
    <row r="2" spans="1:24" ht="30" customHeight="1">
      <c r="A2" s="190" t="s">
        <v>133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</row>
    <row r="3" spans="1:24" ht="30" customHeight="1">
      <c r="A3" s="190" t="s">
        <v>223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</row>
    <row r="4" spans="1:24" ht="30" customHeight="1">
      <c r="A4" s="191" t="s">
        <v>119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</row>
    <row r="5" spans="1:24" ht="30" customHeight="1">
      <c r="C5" s="198" t="s">
        <v>77</v>
      </c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U5" s="146" t="s">
        <v>78</v>
      </c>
    </row>
    <row r="6" spans="1:24" ht="42">
      <c r="A6" s="147" t="s">
        <v>120</v>
      </c>
      <c r="C6" s="12" t="s">
        <v>48</v>
      </c>
      <c r="D6" s="5"/>
      <c r="E6" s="148" t="s">
        <v>9</v>
      </c>
      <c r="F6" s="5"/>
      <c r="G6" s="12" t="s">
        <v>47</v>
      </c>
      <c r="H6" s="5"/>
      <c r="I6" s="12" t="s">
        <v>121</v>
      </c>
      <c r="J6" s="5"/>
      <c r="K6" s="12" t="s">
        <v>122</v>
      </c>
      <c r="L6" s="149" t="s">
        <v>207</v>
      </c>
      <c r="M6" s="5"/>
      <c r="N6" s="12" t="s">
        <v>123</v>
      </c>
      <c r="O6" s="150" t="s">
        <v>208</v>
      </c>
      <c r="P6" s="5"/>
      <c r="Q6" s="12" t="s">
        <v>124</v>
      </c>
      <c r="R6" s="5"/>
      <c r="S6" s="12" t="s">
        <v>125</v>
      </c>
      <c r="U6" s="151" t="s">
        <v>125</v>
      </c>
    </row>
    <row r="7" spans="1:24" ht="24" customHeight="1">
      <c r="A7" s="152" t="s">
        <v>174</v>
      </c>
      <c r="C7" s="153"/>
      <c r="D7" s="153"/>
      <c r="E7" s="154">
        <v>0</v>
      </c>
      <c r="F7" s="155"/>
      <c r="G7" s="156">
        <v>0</v>
      </c>
      <c r="H7" s="155">
        <v>0</v>
      </c>
      <c r="I7" s="156">
        <v>0</v>
      </c>
      <c r="J7" s="155">
        <v>0</v>
      </c>
      <c r="K7" s="156">
        <v>0</v>
      </c>
      <c r="L7" s="156">
        <v>0</v>
      </c>
      <c r="M7" s="155">
        <v>0</v>
      </c>
      <c r="N7" s="156">
        <v>0</v>
      </c>
      <c r="O7" s="156">
        <v>0</v>
      </c>
      <c r="P7" s="155">
        <v>0</v>
      </c>
      <c r="Q7" s="156">
        <v>0</v>
      </c>
      <c r="R7" s="155">
        <v>0</v>
      </c>
      <c r="S7" s="156">
        <v>0</v>
      </c>
      <c r="U7" s="157">
        <v>1261356871</v>
      </c>
    </row>
    <row r="8" spans="1:24" ht="30.75" customHeight="1">
      <c r="A8" s="152" t="s">
        <v>175</v>
      </c>
      <c r="C8" s="158"/>
      <c r="D8" s="153"/>
      <c r="E8" s="154">
        <v>0</v>
      </c>
      <c r="F8" s="155"/>
      <c r="G8" s="156">
        <v>0</v>
      </c>
      <c r="H8" s="155">
        <v>0</v>
      </c>
      <c r="I8" s="156">
        <v>0</v>
      </c>
      <c r="J8" s="155">
        <v>0</v>
      </c>
      <c r="K8" s="156">
        <v>0</v>
      </c>
      <c r="L8" s="156">
        <v>0</v>
      </c>
      <c r="M8" s="155">
        <v>0</v>
      </c>
      <c r="N8" s="156">
        <v>0</v>
      </c>
      <c r="O8" s="156">
        <v>0</v>
      </c>
      <c r="P8" s="155">
        <v>0</v>
      </c>
      <c r="Q8" s="156">
        <v>0</v>
      </c>
      <c r="R8" s="155">
        <v>0</v>
      </c>
      <c r="S8" s="156">
        <v>0</v>
      </c>
      <c r="U8" s="157">
        <v>6633933</v>
      </c>
      <c r="V8" s="145"/>
      <c r="W8" s="138"/>
    </row>
    <row r="9" spans="1:24" ht="27.75" customHeight="1">
      <c r="A9" s="152" t="s">
        <v>176</v>
      </c>
      <c r="C9" s="158"/>
      <c r="D9" s="153"/>
      <c r="E9" s="154">
        <v>0</v>
      </c>
      <c r="F9" s="155"/>
      <c r="G9" s="156">
        <v>0</v>
      </c>
      <c r="H9" s="155">
        <v>0</v>
      </c>
      <c r="I9" s="156">
        <v>0</v>
      </c>
      <c r="J9" s="155">
        <v>0</v>
      </c>
      <c r="K9" s="156">
        <v>0</v>
      </c>
      <c r="L9" s="156">
        <v>0</v>
      </c>
      <c r="M9" s="155">
        <v>0</v>
      </c>
      <c r="N9" s="156">
        <v>0</v>
      </c>
      <c r="O9" s="156">
        <v>0</v>
      </c>
      <c r="P9" s="155">
        <v>0</v>
      </c>
      <c r="Q9" s="156">
        <v>0</v>
      </c>
      <c r="R9" s="155">
        <v>0</v>
      </c>
      <c r="S9" s="156">
        <v>0</v>
      </c>
      <c r="U9" s="157">
        <v>13862501</v>
      </c>
    </row>
    <row r="10" spans="1:24" ht="30" customHeight="1">
      <c r="A10" s="152" t="s">
        <v>177</v>
      </c>
      <c r="C10" s="153"/>
      <c r="D10" s="153"/>
      <c r="E10" s="155">
        <v>0</v>
      </c>
      <c r="F10" s="155"/>
      <c r="G10" s="155">
        <v>0</v>
      </c>
      <c r="H10" s="155"/>
      <c r="I10" s="155">
        <f>E10*G10</f>
        <v>0</v>
      </c>
      <c r="J10" s="155"/>
      <c r="K10" s="155">
        <v>0</v>
      </c>
      <c r="L10" s="155">
        <v>0</v>
      </c>
      <c r="M10" s="155"/>
      <c r="N10" s="155">
        <f>I10*0.000255</f>
        <v>0</v>
      </c>
      <c r="O10" s="155">
        <v>0</v>
      </c>
      <c r="P10" s="155"/>
      <c r="Q10" s="155">
        <v>0</v>
      </c>
      <c r="R10" s="155"/>
      <c r="S10" s="159">
        <v>0</v>
      </c>
      <c r="U10" s="157">
        <v>293407018</v>
      </c>
      <c r="V10" s="29"/>
      <c r="W10" s="29"/>
      <c r="X10" s="29"/>
    </row>
    <row r="11" spans="1:24" ht="30" customHeight="1">
      <c r="A11" s="152" t="s">
        <v>178</v>
      </c>
      <c r="C11" s="153"/>
      <c r="D11" s="153"/>
      <c r="E11" s="155">
        <v>0</v>
      </c>
      <c r="F11" s="155"/>
      <c r="G11" s="155">
        <v>0</v>
      </c>
      <c r="H11" s="155"/>
      <c r="I11" s="155">
        <v>0</v>
      </c>
      <c r="J11" s="155"/>
      <c r="K11" s="155">
        <v>0</v>
      </c>
      <c r="L11" s="155">
        <v>0</v>
      </c>
      <c r="M11" s="155"/>
      <c r="N11" s="155">
        <v>0</v>
      </c>
      <c r="O11" s="155">
        <v>0</v>
      </c>
      <c r="P11" s="155"/>
      <c r="Q11" s="155">
        <v>0</v>
      </c>
      <c r="R11" s="155"/>
      <c r="S11" s="159">
        <v>0</v>
      </c>
      <c r="U11" s="157">
        <v>21227823</v>
      </c>
      <c r="V11" s="29"/>
      <c r="W11" s="29"/>
      <c r="X11" s="29"/>
    </row>
    <row r="12" spans="1:24" ht="30" customHeight="1">
      <c r="A12" s="152" t="s">
        <v>179</v>
      </c>
      <c r="C12" s="153"/>
      <c r="D12" s="153"/>
      <c r="E12" s="155">
        <v>0</v>
      </c>
      <c r="F12" s="155"/>
      <c r="G12" s="155">
        <v>0</v>
      </c>
      <c r="H12" s="155"/>
      <c r="I12" s="155">
        <f>E12*G12</f>
        <v>0</v>
      </c>
      <c r="J12" s="155"/>
      <c r="K12" s="155">
        <v>0</v>
      </c>
      <c r="L12" s="155">
        <v>0</v>
      </c>
      <c r="M12" s="155"/>
      <c r="N12" s="155">
        <f t="shared" ref="N12:N32" si="0">I12*0.000255</f>
        <v>0</v>
      </c>
      <c r="O12" s="155">
        <v>0</v>
      </c>
      <c r="P12" s="155"/>
      <c r="Q12" s="155">
        <v>0</v>
      </c>
      <c r="R12" s="155"/>
      <c r="S12" s="159">
        <v>0</v>
      </c>
      <c r="U12" s="157">
        <v>259914</v>
      </c>
      <c r="V12" s="29"/>
      <c r="X12" s="29"/>
    </row>
    <row r="13" spans="1:24" ht="30" customHeight="1">
      <c r="A13" s="152" t="s">
        <v>180</v>
      </c>
      <c r="C13" s="153"/>
      <c r="D13" s="153"/>
      <c r="E13" s="155">
        <v>0</v>
      </c>
      <c r="F13" s="155"/>
      <c r="G13" s="155">
        <v>0</v>
      </c>
      <c r="H13" s="155"/>
      <c r="I13" s="155">
        <v>0</v>
      </c>
      <c r="J13" s="155"/>
      <c r="K13" s="155">
        <v>0</v>
      </c>
      <c r="L13" s="155">
        <v>0</v>
      </c>
      <c r="M13" s="155"/>
      <c r="N13" s="155">
        <v>0</v>
      </c>
      <c r="O13" s="155">
        <v>0</v>
      </c>
      <c r="P13" s="155"/>
      <c r="Q13" s="155">
        <v>0</v>
      </c>
      <c r="R13" s="155"/>
      <c r="S13" s="159">
        <v>0</v>
      </c>
      <c r="U13" s="157">
        <v>-2149446</v>
      </c>
      <c r="V13" s="29"/>
      <c r="X13" s="29"/>
    </row>
    <row r="14" spans="1:24" ht="30" customHeight="1">
      <c r="A14" s="152" t="s">
        <v>181</v>
      </c>
      <c r="C14" s="153"/>
      <c r="D14" s="153"/>
      <c r="E14" s="155">
        <v>0</v>
      </c>
      <c r="F14" s="155"/>
      <c r="G14" s="155">
        <v>0</v>
      </c>
      <c r="H14" s="155"/>
      <c r="I14" s="155">
        <v>0</v>
      </c>
      <c r="J14" s="155"/>
      <c r="K14" s="155">
        <v>0</v>
      </c>
      <c r="L14" s="155">
        <v>0</v>
      </c>
      <c r="M14" s="155"/>
      <c r="N14" s="155">
        <v>0</v>
      </c>
      <c r="O14" s="155">
        <v>0</v>
      </c>
      <c r="P14" s="155"/>
      <c r="Q14" s="155">
        <v>0</v>
      </c>
      <c r="R14" s="155"/>
      <c r="S14" s="159">
        <v>0</v>
      </c>
      <c r="U14" s="157">
        <v>-5055616</v>
      </c>
      <c r="V14" s="29"/>
      <c r="X14" s="29"/>
    </row>
    <row r="15" spans="1:24" ht="30" customHeight="1">
      <c r="A15" s="152" t="s">
        <v>182</v>
      </c>
      <c r="C15" s="153"/>
      <c r="D15" s="153"/>
      <c r="E15" s="155">
        <v>0</v>
      </c>
      <c r="F15" s="155"/>
      <c r="G15" s="155">
        <v>0</v>
      </c>
      <c r="H15" s="155"/>
      <c r="I15" s="155">
        <v>0</v>
      </c>
      <c r="J15" s="155"/>
      <c r="K15" s="155">
        <v>0</v>
      </c>
      <c r="L15" s="155">
        <v>0</v>
      </c>
      <c r="M15" s="155"/>
      <c r="N15" s="155">
        <v>0</v>
      </c>
      <c r="O15" s="155">
        <v>0</v>
      </c>
      <c r="P15" s="155"/>
      <c r="Q15" s="155">
        <v>0</v>
      </c>
      <c r="R15" s="155"/>
      <c r="S15" s="159">
        <v>0</v>
      </c>
      <c r="U15" s="157">
        <v>31288788</v>
      </c>
      <c r="V15" s="29"/>
      <c r="X15" s="29"/>
    </row>
    <row r="16" spans="1:24" ht="30" customHeight="1">
      <c r="A16" s="152" t="s">
        <v>183</v>
      </c>
      <c r="C16" s="153"/>
      <c r="D16" s="153"/>
      <c r="E16" s="155">
        <v>0</v>
      </c>
      <c r="F16" s="155"/>
      <c r="G16" s="155">
        <v>0</v>
      </c>
      <c r="H16" s="155"/>
      <c r="I16" s="155">
        <v>0</v>
      </c>
      <c r="J16" s="155"/>
      <c r="K16" s="155">
        <v>0</v>
      </c>
      <c r="L16" s="155">
        <v>0</v>
      </c>
      <c r="M16" s="155"/>
      <c r="N16" s="155">
        <v>0</v>
      </c>
      <c r="O16" s="155">
        <v>0</v>
      </c>
      <c r="P16" s="155"/>
      <c r="Q16" s="155">
        <v>0</v>
      </c>
      <c r="R16" s="155"/>
      <c r="S16" s="159">
        <v>0</v>
      </c>
      <c r="U16" s="157">
        <v>919674</v>
      </c>
      <c r="V16" s="29"/>
      <c r="X16" s="29"/>
    </row>
    <row r="17" spans="1:24" ht="30" customHeight="1">
      <c r="A17" s="152" t="s">
        <v>184</v>
      </c>
      <c r="C17" s="153"/>
      <c r="D17" s="153"/>
      <c r="E17" s="155">
        <v>0</v>
      </c>
      <c r="F17" s="155"/>
      <c r="G17" s="155">
        <v>0</v>
      </c>
      <c r="H17" s="155"/>
      <c r="I17" s="155">
        <v>0</v>
      </c>
      <c r="J17" s="155"/>
      <c r="K17" s="155">
        <v>0</v>
      </c>
      <c r="L17" s="155">
        <v>0</v>
      </c>
      <c r="M17" s="155"/>
      <c r="N17" s="155">
        <v>0</v>
      </c>
      <c r="O17" s="155">
        <v>0</v>
      </c>
      <c r="P17" s="155"/>
      <c r="Q17" s="155">
        <v>0</v>
      </c>
      <c r="R17" s="155"/>
      <c r="S17" s="159">
        <v>0</v>
      </c>
      <c r="U17" s="157">
        <v>553837</v>
      </c>
      <c r="V17" s="29"/>
      <c r="X17" s="29"/>
    </row>
    <row r="18" spans="1:24" ht="30" customHeight="1">
      <c r="A18" s="152" t="s">
        <v>185</v>
      </c>
      <c r="C18" s="153"/>
      <c r="D18" s="153"/>
      <c r="E18" s="155">
        <v>0</v>
      </c>
      <c r="F18" s="155"/>
      <c r="G18" s="155">
        <v>0</v>
      </c>
      <c r="H18" s="155"/>
      <c r="I18" s="155">
        <v>0</v>
      </c>
      <c r="J18" s="155"/>
      <c r="K18" s="155">
        <v>0</v>
      </c>
      <c r="L18" s="155">
        <v>0</v>
      </c>
      <c r="M18" s="155"/>
      <c r="N18" s="155">
        <v>0</v>
      </c>
      <c r="O18" s="155">
        <v>0</v>
      </c>
      <c r="P18" s="155"/>
      <c r="Q18" s="155">
        <v>0</v>
      </c>
      <c r="R18" s="155"/>
      <c r="S18" s="159">
        <v>0</v>
      </c>
      <c r="U18" s="157">
        <v>479759730</v>
      </c>
      <c r="V18" s="29"/>
      <c r="X18" s="29"/>
    </row>
    <row r="19" spans="1:24" ht="30" customHeight="1">
      <c r="A19" s="152" t="s">
        <v>186</v>
      </c>
      <c r="C19" s="153"/>
      <c r="D19" s="153"/>
      <c r="E19" s="155">
        <v>0</v>
      </c>
      <c r="F19" s="155"/>
      <c r="G19" s="155">
        <v>0</v>
      </c>
      <c r="H19" s="155"/>
      <c r="I19" s="155">
        <v>0</v>
      </c>
      <c r="J19" s="155"/>
      <c r="K19" s="155">
        <v>0</v>
      </c>
      <c r="L19" s="155">
        <v>0</v>
      </c>
      <c r="M19" s="155"/>
      <c r="N19" s="155">
        <v>0</v>
      </c>
      <c r="O19" s="155">
        <v>0</v>
      </c>
      <c r="P19" s="155"/>
      <c r="Q19" s="155">
        <v>0</v>
      </c>
      <c r="R19" s="155"/>
      <c r="S19" s="159">
        <v>0</v>
      </c>
      <c r="U19" s="157">
        <v>823942606</v>
      </c>
      <c r="V19" s="29"/>
      <c r="X19" s="29"/>
    </row>
    <row r="20" spans="1:24" ht="30" customHeight="1">
      <c r="A20" s="152" t="s">
        <v>187</v>
      </c>
      <c r="C20" s="153"/>
      <c r="D20" s="153"/>
      <c r="E20" s="155">
        <v>0</v>
      </c>
      <c r="F20" s="155"/>
      <c r="G20" s="155">
        <v>0</v>
      </c>
      <c r="H20" s="155"/>
      <c r="I20" s="155">
        <v>0</v>
      </c>
      <c r="J20" s="155"/>
      <c r="K20" s="155">
        <v>0</v>
      </c>
      <c r="L20" s="155">
        <v>0</v>
      </c>
      <c r="M20" s="155"/>
      <c r="N20" s="155">
        <v>0</v>
      </c>
      <c r="O20" s="155">
        <v>0</v>
      </c>
      <c r="P20" s="155"/>
      <c r="Q20" s="155">
        <v>0</v>
      </c>
      <c r="R20" s="155"/>
      <c r="S20" s="159">
        <v>0</v>
      </c>
      <c r="U20" s="157">
        <v>32163682</v>
      </c>
      <c r="V20" s="29"/>
      <c r="X20" s="29"/>
    </row>
    <row r="21" spans="1:24" ht="30" customHeight="1">
      <c r="A21" s="152" t="s">
        <v>188</v>
      </c>
      <c r="C21" s="153"/>
      <c r="D21" s="153"/>
      <c r="E21" s="155">
        <v>0</v>
      </c>
      <c r="F21" s="155"/>
      <c r="G21" s="155">
        <v>0</v>
      </c>
      <c r="H21" s="155"/>
      <c r="I21" s="155">
        <v>0</v>
      </c>
      <c r="J21" s="155"/>
      <c r="K21" s="155">
        <v>0</v>
      </c>
      <c r="L21" s="155">
        <v>0</v>
      </c>
      <c r="M21" s="155"/>
      <c r="N21" s="155">
        <v>0</v>
      </c>
      <c r="O21" s="155">
        <v>0</v>
      </c>
      <c r="P21" s="155"/>
      <c r="Q21" s="155">
        <v>0</v>
      </c>
      <c r="R21" s="155"/>
      <c r="S21" s="159">
        <v>0</v>
      </c>
      <c r="U21" s="157">
        <v>7579997</v>
      </c>
      <c r="V21" s="29"/>
      <c r="X21" s="29"/>
    </row>
    <row r="22" spans="1:24" ht="30" customHeight="1">
      <c r="A22" s="152" t="s">
        <v>189</v>
      </c>
      <c r="C22" s="153"/>
      <c r="D22" s="153"/>
      <c r="E22" s="155">
        <v>0</v>
      </c>
      <c r="F22" s="155"/>
      <c r="G22" s="155">
        <v>0</v>
      </c>
      <c r="H22" s="155"/>
      <c r="I22" s="155">
        <v>0</v>
      </c>
      <c r="J22" s="155"/>
      <c r="K22" s="155">
        <v>0</v>
      </c>
      <c r="L22" s="155">
        <v>0</v>
      </c>
      <c r="M22" s="155"/>
      <c r="N22" s="155">
        <v>0</v>
      </c>
      <c r="O22" s="155">
        <v>0</v>
      </c>
      <c r="P22" s="155"/>
      <c r="Q22" s="155">
        <v>0</v>
      </c>
      <c r="R22" s="155"/>
      <c r="S22" s="159">
        <v>0</v>
      </c>
      <c r="U22" s="157">
        <v>339404</v>
      </c>
      <c r="V22" s="29"/>
      <c r="X22" s="29"/>
    </row>
    <row r="23" spans="1:24" ht="30" customHeight="1">
      <c r="A23" s="152" t="s">
        <v>190</v>
      </c>
      <c r="C23" s="153"/>
      <c r="D23" s="153"/>
      <c r="E23" s="155">
        <v>0</v>
      </c>
      <c r="F23" s="155"/>
      <c r="G23" s="155">
        <v>0</v>
      </c>
      <c r="H23" s="155"/>
      <c r="I23" s="155">
        <v>0</v>
      </c>
      <c r="J23" s="155"/>
      <c r="K23" s="155">
        <v>0</v>
      </c>
      <c r="L23" s="155">
        <v>0</v>
      </c>
      <c r="M23" s="155"/>
      <c r="N23" s="155">
        <v>0</v>
      </c>
      <c r="O23" s="155">
        <v>0</v>
      </c>
      <c r="P23" s="155"/>
      <c r="Q23" s="155">
        <v>0</v>
      </c>
      <c r="R23" s="155"/>
      <c r="S23" s="159">
        <v>0</v>
      </c>
      <c r="U23" s="157">
        <v>2997709</v>
      </c>
      <c r="V23" s="29"/>
      <c r="X23" s="29"/>
    </row>
    <row r="24" spans="1:24" ht="30" customHeight="1">
      <c r="A24" s="152" t="s">
        <v>191</v>
      </c>
      <c r="C24" s="153"/>
      <c r="D24" s="153"/>
      <c r="E24" s="155">
        <v>0</v>
      </c>
      <c r="F24" s="155"/>
      <c r="G24" s="155">
        <v>0</v>
      </c>
      <c r="H24" s="155"/>
      <c r="I24" s="155">
        <v>0</v>
      </c>
      <c r="J24" s="155"/>
      <c r="K24" s="155">
        <v>0</v>
      </c>
      <c r="L24" s="155">
        <v>0</v>
      </c>
      <c r="M24" s="155"/>
      <c r="N24" s="155">
        <v>0</v>
      </c>
      <c r="O24" s="155">
        <v>0</v>
      </c>
      <c r="P24" s="155"/>
      <c r="Q24" s="155">
        <v>0</v>
      </c>
      <c r="R24" s="155"/>
      <c r="S24" s="159">
        <v>0</v>
      </c>
      <c r="U24" s="157">
        <v>49861</v>
      </c>
      <c r="V24" s="29"/>
      <c r="X24" s="29"/>
    </row>
    <row r="25" spans="1:24" ht="30" customHeight="1">
      <c r="A25" s="152" t="s">
        <v>192</v>
      </c>
      <c r="C25" s="153"/>
      <c r="D25" s="153"/>
      <c r="E25" s="155">
        <v>0</v>
      </c>
      <c r="F25" s="155"/>
      <c r="G25" s="155">
        <v>0</v>
      </c>
      <c r="H25" s="155"/>
      <c r="I25" s="155">
        <v>0</v>
      </c>
      <c r="J25" s="155"/>
      <c r="K25" s="155">
        <v>0</v>
      </c>
      <c r="L25" s="155">
        <v>0</v>
      </c>
      <c r="M25" s="155"/>
      <c r="N25" s="155">
        <v>0</v>
      </c>
      <c r="O25" s="155">
        <v>0</v>
      </c>
      <c r="P25" s="155"/>
      <c r="Q25" s="155">
        <v>0</v>
      </c>
      <c r="R25" s="155"/>
      <c r="S25" s="159">
        <v>0</v>
      </c>
      <c r="U25" s="157">
        <v>24829054</v>
      </c>
      <c r="V25" s="29"/>
      <c r="X25" s="29"/>
    </row>
    <row r="26" spans="1:24" ht="30" customHeight="1">
      <c r="A26" s="152" t="s">
        <v>193</v>
      </c>
      <c r="C26" s="153"/>
      <c r="D26" s="153"/>
      <c r="E26" s="155">
        <v>0</v>
      </c>
      <c r="F26" s="155"/>
      <c r="G26" s="155">
        <v>0</v>
      </c>
      <c r="H26" s="155"/>
      <c r="I26" s="155">
        <f>E26*G26</f>
        <v>0</v>
      </c>
      <c r="J26" s="155"/>
      <c r="K26" s="155">
        <v>0</v>
      </c>
      <c r="L26" s="155">
        <v>0</v>
      </c>
      <c r="M26" s="155"/>
      <c r="N26" s="155">
        <f t="shared" si="0"/>
        <v>0</v>
      </c>
      <c r="O26" s="155">
        <v>0</v>
      </c>
      <c r="P26" s="155"/>
      <c r="Q26" s="155">
        <v>0</v>
      </c>
      <c r="R26" s="155"/>
      <c r="S26" s="159">
        <v>0</v>
      </c>
      <c r="U26" s="157">
        <v>46016597</v>
      </c>
      <c r="V26" s="29"/>
      <c r="X26" s="29"/>
    </row>
    <row r="27" spans="1:24" ht="30" customHeight="1">
      <c r="A27" s="152" t="s">
        <v>194</v>
      </c>
      <c r="C27" s="153"/>
      <c r="D27" s="153"/>
      <c r="E27" s="155">
        <v>0</v>
      </c>
      <c r="F27" s="155"/>
      <c r="G27" s="155">
        <v>0</v>
      </c>
      <c r="H27" s="155"/>
      <c r="I27" s="155">
        <f t="shared" ref="I27:I32" si="1">E27*G27</f>
        <v>0</v>
      </c>
      <c r="J27" s="155"/>
      <c r="K27" s="155">
        <v>0</v>
      </c>
      <c r="L27" s="155">
        <v>0</v>
      </c>
      <c r="M27" s="155"/>
      <c r="N27" s="155">
        <f t="shared" si="0"/>
        <v>0</v>
      </c>
      <c r="O27" s="155">
        <v>0</v>
      </c>
      <c r="P27" s="155"/>
      <c r="Q27" s="155">
        <v>0</v>
      </c>
      <c r="R27" s="155"/>
      <c r="S27" s="159">
        <v>0</v>
      </c>
      <c r="U27" s="157">
        <v>6251993</v>
      </c>
      <c r="V27" s="29"/>
      <c r="X27" s="29"/>
    </row>
    <row r="28" spans="1:24" ht="30" customHeight="1">
      <c r="A28" s="152" t="s">
        <v>195</v>
      </c>
      <c r="C28" s="153"/>
      <c r="D28" s="153"/>
      <c r="E28" s="155">
        <v>0</v>
      </c>
      <c r="F28" s="155"/>
      <c r="G28" s="155">
        <v>0</v>
      </c>
      <c r="H28" s="155"/>
      <c r="I28" s="155">
        <f t="shared" si="1"/>
        <v>0</v>
      </c>
      <c r="J28" s="155"/>
      <c r="K28" s="155">
        <v>0</v>
      </c>
      <c r="L28" s="155">
        <v>0</v>
      </c>
      <c r="M28" s="155"/>
      <c r="N28" s="155">
        <f t="shared" si="0"/>
        <v>0</v>
      </c>
      <c r="O28" s="155">
        <v>0</v>
      </c>
      <c r="P28" s="155"/>
      <c r="Q28" s="155">
        <v>0</v>
      </c>
      <c r="R28" s="155"/>
      <c r="S28" s="159">
        <v>0</v>
      </c>
      <c r="U28" s="157">
        <v>-25799277</v>
      </c>
      <c r="V28" s="29"/>
    </row>
    <row r="29" spans="1:24" ht="30" customHeight="1">
      <c r="A29" s="152" t="s">
        <v>152</v>
      </c>
      <c r="C29" s="153"/>
      <c r="D29" s="153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9"/>
      <c r="U29" s="157">
        <v>3417843</v>
      </c>
      <c r="V29" s="29"/>
    </row>
    <row r="30" spans="1:24" ht="30" customHeight="1">
      <c r="A30" s="152" t="s">
        <v>139</v>
      </c>
      <c r="C30" s="153"/>
      <c r="D30" s="153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9"/>
      <c r="U30" s="157">
        <v>-162233096</v>
      </c>
      <c r="V30" s="29"/>
    </row>
    <row r="31" spans="1:24" ht="30" customHeight="1">
      <c r="A31" s="152" t="s">
        <v>153</v>
      </c>
      <c r="C31" s="153"/>
      <c r="D31" s="153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9"/>
      <c r="U31" s="157">
        <v>-7828913</v>
      </c>
      <c r="V31" s="29"/>
    </row>
    <row r="32" spans="1:24" ht="30" customHeight="1">
      <c r="A32" s="152" t="s">
        <v>140</v>
      </c>
      <c r="C32" s="153"/>
      <c r="D32" s="153"/>
      <c r="E32" s="155">
        <v>0</v>
      </c>
      <c r="F32" s="155"/>
      <c r="G32" s="155">
        <v>0</v>
      </c>
      <c r="H32" s="155"/>
      <c r="I32" s="155">
        <f t="shared" si="1"/>
        <v>0</v>
      </c>
      <c r="J32" s="155"/>
      <c r="K32" s="155">
        <v>0</v>
      </c>
      <c r="L32" s="155">
        <v>0</v>
      </c>
      <c r="M32" s="155"/>
      <c r="N32" s="155">
        <f t="shared" si="0"/>
        <v>0</v>
      </c>
      <c r="O32" s="155"/>
      <c r="P32" s="155"/>
      <c r="Q32" s="155">
        <v>0</v>
      </c>
      <c r="R32" s="155"/>
      <c r="S32" s="159">
        <v>0</v>
      </c>
      <c r="U32" s="157">
        <v>-491535701</v>
      </c>
      <c r="V32" s="29"/>
    </row>
    <row r="33" spans="1:23" ht="30" customHeight="1">
      <c r="A33" s="152" t="s">
        <v>196</v>
      </c>
      <c r="C33" s="153"/>
      <c r="D33" s="153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60"/>
      <c r="U33" s="157">
        <v>-1430944</v>
      </c>
      <c r="V33" s="29"/>
    </row>
    <row r="34" spans="1:23" ht="30" customHeight="1">
      <c r="A34" s="152" t="s">
        <v>197</v>
      </c>
      <c r="C34" s="153"/>
      <c r="D34" s="153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60"/>
      <c r="U34" s="157">
        <v>-3552377</v>
      </c>
      <c r="V34" s="29"/>
    </row>
    <row r="35" spans="1:23" ht="30" customHeight="1">
      <c r="A35" s="152" t="s">
        <v>57</v>
      </c>
      <c r="C35" s="153"/>
      <c r="D35" s="153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60"/>
      <c r="U35" s="157">
        <v>-104802664</v>
      </c>
      <c r="V35" s="29"/>
    </row>
    <row r="36" spans="1:23" ht="30" customHeight="1">
      <c r="A36" s="152" t="s">
        <v>201</v>
      </c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U36" s="157">
        <v>500720122</v>
      </c>
      <c r="V36" s="29"/>
    </row>
    <row r="37" spans="1:23" ht="30" customHeight="1">
      <c r="A37" s="152" t="s">
        <v>202</v>
      </c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U37" s="157">
        <v>-485571045</v>
      </c>
      <c r="V37" s="29"/>
      <c r="W37" s="29"/>
    </row>
    <row r="38" spans="1:23" ht="30" customHeight="1">
      <c r="A38" s="152" t="s">
        <v>210</v>
      </c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U38" s="157">
        <v>808462283</v>
      </c>
      <c r="V38" s="29"/>
      <c r="W38" s="138"/>
    </row>
    <row r="39" spans="1:23" s="163" customFormat="1" ht="30" customHeight="1" thickBot="1">
      <c r="A39" s="15" t="s">
        <v>43</v>
      </c>
      <c r="B39" s="15"/>
      <c r="C39" s="22"/>
      <c r="D39" s="22"/>
      <c r="E39" s="22">
        <f>SUM(E7:E38)</f>
        <v>0</v>
      </c>
      <c r="F39" s="22"/>
      <c r="G39" s="22">
        <f>SUM(G29:G37)</f>
        <v>0</v>
      </c>
      <c r="H39" s="22"/>
      <c r="I39" s="22">
        <f>SUM(I7:I38)</f>
        <v>0</v>
      </c>
      <c r="J39" s="22"/>
      <c r="K39" s="22">
        <f>SUM(K7:K38)</f>
        <v>0</v>
      </c>
      <c r="L39" s="22"/>
      <c r="M39" s="15"/>
      <c r="N39" s="22">
        <f>SUM(N7:N38)</f>
        <v>0</v>
      </c>
      <c r="O39" s="161">
        <f>SUM(O29:O38)</f>
        <v>0</v>
      </c>
      <c r="P39" s="15"/>
      <c r="Q39" s="22">
        <f>SUM(Q7:Q38)</f>
        <v>0</v>
      </c>
      <c r="R39" s="15"/>
      <c r="S39" s="27">
        <f>SUM(S7:S38)</f>
        <v>0</v>
      </c>
      <c r="T39" s="15"/>
      <c r="U39" s="162">
        <f>SUM(U7:U38)</f>
        <v>3076082161</v>
      </c>
    </row>
    <row r="40" spans="1:23" ht="30" customHeight="1" thickTop="1">
      <c r="V40" s="164"/>
    </row>
    <row r="41" spans="1:23" ht="30" customHeight="1">
      <c r="S41" s="8"/>
    </row>
    <row r="42" spans="1:23" ht="30" customHeight="1">
      <c r="Q42" s="155"/>
      <c r="S42" s="8"/>
    </row>
  </sheetData>
  <autoFilter ref="A1:A40" xr:uid="{00000000-0001-0000-1300-000000000000}"/>
  <mergeCells count="5">
    <mergeCell ref="A1:U1"/>
    <mergeCell ref="A2:U2"/>
    <mergeCell ref="A3:U3"/>
    <mergeCell ref="A4:U4"/>
    <mergeCell ref="C5:S5"/>
  </mergeCells>
  <phoneticPr fontId="12" type="noConversion"/>
  <pageMargins left="0.39" right="0.39" top="0.39" bottom="0.39" header="0" footer="0"/>
  <pageSetup scale="62" fitToHeight="0" orientation="landscape" r:id="rId1"/>
  <ignoredErrors>
    <ignoredError sqref="G39 O3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/>
    <pageSetUpPr fitToPage="1"/>
  </sheetPr>
  <dimension ref="A1:M42"/>
  <sheetViews>
    <sheetView rightToLeft="1" view="pageBreakPreview" topLeftCell="A34" zoomScaleNormal="100" zoomScaleSheetLayoutView="100" workbookViewId="0">
      <selection activeCell="I22" sqref="I22"/>
    </sheetView>
  </sheetViews>
  <sheetFormatPr defaultRowHeight="30" customHeight="1"/>
  <cols>
    <col min="1" max="1" width="28.140625" style="4" customWidth="1"/>
    <col min="2" max="2" width="17" style="4" customWidth="1"/>
    <col min="3" max="3" width="21.85546875" style="4" customWidth="1"/>
    <col min="4" max="4" width="21.7109375" style="26" customWidth="1"/>
    <col min="5" max="5" width="23.140625" style="167" customWidth="1"/>
    <col min="6" max="6" width="17.5703125" style="4" customWidth="1"/>
    <col min="7" max="7" width="21.42578125" style="4" customWidth="1"/>
    <col min="8" max="8" width="22.85546875" style="26" customWidth="1"/>
    <col min="9" max="9" width="20.85546875" style="26" customWidth="1"/>
    <col min="10" max="10" width="9.140625" style="13"/>
    <col min="11" max="12" width="15.85546875" style="13" bestFit="1" customWidth="1"/>
    <col min="13" max="16384" width="9.140625" style="13"/>
  </cols>
  <sheetData>
    <row r="1" spans="1:11" ht="30" customHeight="1">
      <c r="A1" s="190" t="s">
        <v>128</v>
      </c>
      <c r="B1" s="190"/>
      <c r="C1" s="190"/>
      <c r="D1" s="190"/>
      <c r="E1" s="190"/>
      <c r="F1" s="190"/>
      <c r="G1" s="190"/>
      <c r="H1" s="190"/>
      <c r="I1" s="190"/>
    </row>
    <row r="2" spans="1:11" ht="30" customHeight="1">
      <c r="A2" s="190" t="s">
        <v>69</v>
      </c>
      <c r="B2" s="190"/>
      <c r="C2" s="190"/>
      <c r="D2" s="190"/>
      <c r="E2" s="190"/>
      <c r="F2" s="190"/>
      <c r="G2" s="190"/>
      <c r="H2" s="190"/>
      <c r="I2" s="190"/>
    </row>
    <row r="3" spans="1:11" ht="30" customHeight="1">
      <c r="A3" s="190" t="s">
        <v>215</v>
      </c>
      <c r="B3" s="190"/>
      <c r="C3" s="190"/>
      <c r="D3" s="190"/>
      <c r="E3" s="190"/>
      <c r="F3" s="190"/>
      <c r="G3" s="190"/>
      <c r="H3" s="190"/>
      <c r="I3" s="190"/>
    </row>
    <row r="4" spans="1:11" s="165" customFormat="1" ht="30" customHeight="1">
      <c r="A4" s="191" t="s">
        <v>126</v>
      </c>
      <c r="B4" s="191"/>
      <c r="C4" s="191"/>
      <c r="D4" s="191"/>
      <c r="E4" s="191"/>
      <c r="F4" s="191"/>
      <c r="G4" s="191"/>
      <c r="H4" s="191"/>
      <c r="I4" s="191"/>
    </row>
    <row r="5" spans="1:11" s="165" customFormat="1" ht="30" customHeight="1">
      <c r="A5" s="192" t="s">
        <v>71</v>
      </c>
      <c r="B5" s="192" t="s">
        <v>77</v>
      </c>
      <c r="C5" s="192"/>
      <c r="D5" s="192"/>
      <c r="E5" s="192"/>
      <c r="F5" s="192" t="s">
        <v>78</v>
      </c>
      <c r="G5" s="192"/>
      <c r="H5" s="192"/>
      <c r="I5" s="192"/>
    </row>
    <row r="6" spans="1:11" s="165" customFormat="1" ht="40.5" customHeight="1">
      <c r="A6" s="192"/>
      <c r="B6" s="150" t="s">
        <v>9</v>
      </c>
      <c r="C6" s="150" t="s">
        <v>11</v>
      </c>
      <c r="D6" s="166" t="s">
        <v>117</v>
      </c>
      <c r="E6" s="166" t="s">
        <v>127</v>
      </c>
      <c r="F6" s="12" t="s">
        <v>9</v>
      </c>
      <c r="G6" s="12" t="s">
        <v>11</v>
      </c>
      <c r="H6" s="151" t="s">
        <v>117</v>
      </c>
      <c r="I6" s="151" t="s">
        <v>127</v>
      </c>
    </row>
    <row r="7" spans="1:11" s="165" customFormat="1" ht="30" customHeight="1">
      <c r="A7" s="20" t="s">
        <v>137</v>
      </c>
      <c r="B7" s="167">
        <v>4100000</v>
      </c>
      <c r="C7" s="167">
        <v>28832091709</v>
      </c>
      <c r="D7" s="167">
        <v>-30349570220</v>
      </c>
      <c r="E7" s="167">
        <f>C7+D7</f>
        <v>-1517478511</v>
      </c>
      <c r="F7" s="167">
        <v>4100000</v>
      </c>
      <c r="G7" s="167">
        <v>28832091709</v>
      </c>
      <c r="H7" s="167">
        <v>-22255262322</v>
      </c>
      <c r="I7" s="26">
        <f>G7+H7</f>
        <v>6576829387</v>
      </c>
    </row>
    <row r="8" spans="1:11" s="165" customFormat="1" ht="30" customHeight="1">
      <c r="A8" s="21" t="s">
        <v>30</v>
      </c>
      <c r="B8" s="167">
        <v>58400000</v>
      </c>
      <c r="C8" s="167">
        <v>161685197005</v>
      </c>
      <c r="D8" s="167">
        <v>-170194944216</v>
      </c>
      <c r="E8" s="167">
        <f t="shared" ref="E8:E37" si="0">C8+D8</f>
        <v>-8509747211</v>
      </c>
      <c r="F8" s="167">
        <v>58400000</v>
      </c>
      <c r="G8" s="167">
        <v>161685197005</v>
      </c>
      <c r="H8" s="167">
        <v>-139433250156</v>
      </c>
      <c r="I8" s="26">
        <f t="shared" ref="I8:I37" si="1">G8+H8</f>
        <v>22251946849</v>
      </c>
    </row>
    <row r="9" spans="1:11" s="165" customFormat="1" ht="30" customHeight="1">
      <c r="A9" s="21" t="s">
        <v>134</v>
      </c>
      <c r="B9" s="167">
        <v>28119937</v>
      </c>
      <c r="C9" s="167">
        <v>62822636101</v>
      </c>
      <c r="D9" s="167">
        <v>-66129090632</v>
      </c>
      <c r="E9" s="167">
        <f t="shared" si="0"/>
        <v>-3306454531</v>
      </c>
      <c r="F9" s="167">
        <v>28119937</v>
      </c>
      <c r="G9" s="167">
        <v>62822636101</v>
      </c>
      <c r="H9" s="167">
        <v>-78239393277</v>
      </c>
      <c r="I9" s="26">
        <f t="shared" si="1"/>
        <v>-15416757176</v>
      </c>
    </row>
    <row r="10" spans="1:11" s="165" customFormat="1" ht="30" customHeight="1">
      <c r="A10" s="21" t="s">
        <v>38</v>
      </c>
      <c r="B10" s="167">
        <v>51187974</v>
      </c>
      <c r="C10" s="167">
        <v>343559056060</v>
      </c>
      <c r="D10" s="167">
        <v>-361641111642</v>
      </c>
      <c r="E10" s="167">
        <f t="shared" si="0"/>
        <v>-18082055582</v>
      </c>
      <c r="F10" s="167">
        <v>51187974</v>
      </c>
      <c r="G10" s="167">
        <v>343559056060</v>
      </c>
      <c r="H10" s="167">
        <v>-375470572906</v>
      </c>
      <c r="I10" s="26">
        <f t="shared" si="1"/>
        <v>-31911516846</v>
      </c>
    </row>
    <row r="11" spans="1:11" s="165" customFormat="1" ht="30" customHeight="1">
      <c r="A11" s="21" t="s">
        <v>154</v>
      </c>
      <c r="B11" s="167">
        <v>8600000</v>
      </c>
      <c r="C11" s="167">
        <v>101416642209</v>
      </c>
      <c r="D11" s="167">
        <v>-106754360220</v>
      </c>
      <c r="E11" s="167">
        <f t="shared" si="0"/>
        <v>-5337718011</v>
      </c>
      <c r="F11" s="167">
        <v>8600000</v>
      </c>
      <c r="G11" s="167">
        <v>101416642209</v>
      </c>
      <c r="H11" s="167">
        <v>-112471378721</v>
      </c>
      <c r="I11" s="26">
        <f t="shared" si="1"/>
        <v>-11054736512</v>
      </c>
    </row>
    <row r="12" spans="1:11" s="165" customFormat="1" ht="30" customHeight="1">
      <c r="A12" s="21" t="s">
        <v>34</v>
      </c>
      <c r="B12" s="167">
        <v>11403752</v>
      </c>
      <c r="C12" s="167">
        <v>29293262081</v>
      </c>
      <c r="D12" s="167">
        <v>-30835012716</v>
      </c>
      <c r="E12" s="167">
        <f t="shared" si="0"/>
        <v>-1541750635</v>
      </c>
      <c r="F12" s="167">
        <v>11403752</v>
      </c>
      <c r="G12" s="167">
        <v>29293262081</v>
      </c>
      <c r="H12" s="167">
        <v>-32913156152</v>
      </c>
      <c r="I12" s="26">
        <f t="shared" si="1"/>
        <v>-3619894071</v>
      </c>
      <c r="K12" s="145"/>
    </row>
    <row r="13" spans="1:11" s="165" customFormat="1" ht="30" customHeight="1">
      <c r="A13" s="21" t="s">
        <v>36</v>
      </c>
      <c r="B13" s="167">
        <v>58400000</v>
      </c>
      <c r="C13" s="167">
        <v>754200612520</v>
      </c>
      <c r="D13" s="167">
        <v>-793895381600</v>
      </c>
      <c r="E13" s="167">
        <f t="shared" si="0"/>
        <v>-39694769080</v>
      </c>
      <c r="F13" s="167">
        <v>58400000</v>
      </c>
      <c r="G13" s="167">
        <v>754200612520</v>
      </c>
      <c r="H13" s="167">
        <v>-409691663004</v>
      </c>
      <c r="I13" s="26">
        <f t="shared" si="1"/>
        <v>344508949516</v>
      </c>
      <c r="K13" s="145"/>
    </row>
    <row r="14" spans="1:11" s="165" customFormat="1" ht="30" customHeight="1">
      <c r="A14" s="21" t="s">
        <v>217</v>
      </c>
      <c r="B14" s="167">
        <v>17267697</v>
      </c>
      <c r="C14" s="167">
        <v>90665712972</v>
      </c>
      <c r="D14" s="167">
        <v>-95437592601</v>
      </c>
      <c r="E14" s="167">
        <f t="shared" si="0"/>
        <v>-4771879629</v>
      </c>
      <c r="F14" s="167">
        <v>17267697</v>
      </c>
      <c r="G14" s="167">
        <v>90665712972</v>
      </c>
      <c r="H14" s="167">
        <v>-96701161082</v>
      </c>
      <c r="I14" s="26">
        <f t="shared" si="1"/>
        <v>-6035448110</v>
      </c>
      <c r="K14" s="145"/>
    </row>
    <row r="15" spans="1:11" s="165" customFormat="1" ht="30" customHeight="1">
      <c r="A15" s="21" t="s">
        <v>138</v>
      </c>
      <c r="B15" s="167">
        <v>63400000</v>
      </c>
      <c r="C15" s="167">
        <v>122457300883</v>
      </c>
      <c r="D15" s="167">
        <v>-128902421982</v>
      </c>
      <c r="E15" s="167">
        <f t="shared" si="0"/>
        <v>-6445121099</v>
      </c>
      <c r="F15" s="167">
        <v>63400000</v>
      </c>
      <c r="G15" s="167">
        <v>122457300883</v>
      </c>
      <c r="H15" s="167">
        <v>-147066754451</v>
      </c>
      <c r="I15" s="26">
        <f t="shared" si="1"/>
        <v>-24609453568</v>
      </c>
      <c r="K15" s="168"/>
    </row>
    <row r="16" spans="1:11" s="165" customFormat="1" ht="30" customHeight="1">
      <c r="A16" s="21" t="s">
        <v>135</v>
      </c>
      <c r="B16" s="167">
        <v>61672431</v>
      </c>
      <c r="C16" s="167">
        <v>110516380028</v>
      </c>
      <c r="D16" s="167">
        <v>-117281634921</v>
      </c>
      <c r="E16" s="167">
        <f t="shared" si="0"/>
        <v>-6765254893</v>
      </c>
      <c r="F16" s="167">
        <v>61672431</v>
      </c>
      <c r="G16" s="167">
        <v>110516380028</v>
      </c>
      <c r="H16" s="167">
        <v>-107670860069</v>
      </c>
      <c r="I16" s="26">
        <f t="shared" si="1"/>
        <v>2845519959</v>
      </c>
    </row>
    <row r="17" spans="1:13" s="165" customFormat="1" ht="30" customHeight="1">
      <c r="A17" s="21" t="s">
        <v>31</v>
      </c>
      <c r="B17" s="167">
        <v>394611000</v>
      </c>
      <c r="C17" s="167">
        <v>817578651753</v>
      </c>
      <c r="D17" s="167">
        <v>-1021973314691</v>
      </c>
      <c r="E17" s="167">
        <f t="shared" si="0"/>
        <v>-204394662938</v>
      </c>
      <c r="F17" s="167">
        <v>394611000</v>
      </c>
      <c r="G17" s="167">
        <v>817578651753</v>
      </c>
      <c r="H17" s="167">
        <v>-1034667045285</v>
      </c>
      <c r="I17" s="26">
        <f t="shared" si="1"/>
        <v>-217088393532</v>
      </c>
    </row>
    <row r="18" spans="1:13" s="165" customFormat="1" ht="30" customHeight="1">
      <c r="A18" s="21" t="s">
        <v>163</v>
      </c>
      <c r="B18" s="167">
        <v>158266170</v>
      </c>
      <c r="C18" s="167">
        <v>251268436009</v>
      </c>
      <c r="D18" s="167">
        <v>-314085545011</v>
      </c>
      <c r="E18" s="167">
        <f t="shared" si="0"/>
        <v>-62817109002</v>
      </c>
      <c r="F18" s="167">
        <v>158266170</v>
      </c>
      <c r="G18" s="167">
        <v>251268436009</v>
      </c>
      <c r="H18" s="167">
        <v>-227641891819</v>
      </c>
      <c r="I18" s="26">
        <f t="shared" si="1"/>
        <v>23626544190</v>
      </c>
    </row>
    <row r="19" spans="1:13" s="165" customFormat="1" ht="30" customHeight="1">
      <c r="A19" s="21" t="s">
        <v>218</v>
      </c>
      <c r="B19" s="167">
        <v>13115430</v>
      </c>
      <c r="C19" s="167">
        <v>32379601445</v>
      </c>
      <c r="D19" s="167">
        <v>-34083790994</v>
      </c>
      <c r="E19" s="167">
        <f t="shared" si="0"/>
        <v>-1704189549</v>
      </c>
      <c r="F19" s="167">
        <v>13115430</v>
      </c>
      <c r="G19" s="167">
        <v>32379601445</v>
      </c>
      <c r="H19" s="167">
        <v>-50869303368</v>
      </c>
      <c r="I19" s="26">
        <f t="shared" si="1"/>
        <v>-18489701923</v>
      </c>
    </row>
    <row r="20" spans="1:13" s="165" customFormat="1" ht="30" customHeight="1">
      <c r="A20" s="21" t="s">
        <v>219</v>
      </c>
      <c r="B20" s="167">
        <v>1714</v>
      </c>
      <c r="C20" s="167">
        <v>9128780</v>
      </c>
      <c r="D20" s="167">
        <v>-9609241</v>
      </c>
      <c r="E20" s="167">
        <f t="shared" si="0"/>
        <v>-480461</v>
      </c>
      <c r="F20" s="167">
        <v>1714</v>
      </c>
      <c r="G20" s="167">
        <v>9128780</v>
      </c>
      <c r="H20" s="167">
        <v>-8268356</v>
      </c>
      <c r="I20" s="26">
        <f t="shared" si="1"/>
        <v>860424</v>
      </c>
    </row>
    <row r="21" spans="1:13" s="165" customFormat="1" ht="30" customHeight="1">
      <c r="A21" s="21" t="s">
        <v>245</v>
      </c>
      <c r="B21" s="167">
        <v>6448044</v>
      </c>
      <c r="C21" s="167">
        <v>5764778759</v>
      </c>
      <c r="D21" s="167">
        <v>-4803792780</v>
      </c>
      <c r="E21" s="167">
        <f>C21+D21</f>
        <v>960985979</v>
      </c>
      <c r="F21" s="167">
        <v>6448044</v>
      </c>
      <c r="G21" s="167">
        <v>5764778759</v>
      </c>
      <c r="H21" s="167">
        <v>-4803792780</v>
      </c>
      <c r="I21" s="26">
        <f>G21+H21</f>
        <v>960985979</v>
      </c>
    </row>
    <row r="22" spans="1:13" s="165" customFormat="1" ht="30" customHeight="1">
      <c r="A22" s="21" t="s">
        <v>32</v>
      </c>
      <c r="B22" s="167">
        <v>859076</v>
      </c>
      <c r="C22" s="167">
        <v>1251971787</v>
      </c>
      <c r="D22" s="167">
        <v>-1317865088</v>
      </c>
      <c r="E22" s="167">
        <f t="shared" si="0"/>
        <v>-65893301</v>
      </c>
      <c r="F22" s="167">
        <v>859076</v>
      </c>
      <c r="G22" s="167">
        <v>1251971787</v>
      </c>
      <c r="H22" s="167">
        <v>-1275555665</v>
      </c>
      <c r="I22" s="26">
        <f t="shared" si="1"/>
        <v>-23583878</v>
      </c>
    </row>
    <row r="23" spans="1:13" s="165" customFormat="1" ht="30" customHeight="1">
      <c r="A23" s="21" t="s">
        <v>33</v>
      </c>
      <c r="B23" s="167">
        <v>71012562</v>
      </c>
      <c r="C23" s="167">
        <v>284028342719</v>
      </c>
      <c r="D23" s="167">
        <v>-298977202862</v>
      </c>
      <c r="E23" s="167">
        <f t="shared" si="0"/>
        <v>-14948860143</v>
      </c>
      <c r="F23" s="167">
        <v>71012562</v>
      </c>
      <c r="G23" s="167">
        <v>284028342719</v>
      </c>
      <c r="H23" s="167">
        <v>-252041734731</v>
      </c>
      <c r="I23" s="26">
        <f t="shared" si="1"/>
        <v>31986607988</v>
      </c>
    </row>
    <row r="24" spans="1:13" s="165" customFormat="1" ht="30" customHeight="1">
      <c r="A24" s="21" t="s">
        <v>148</v>
      </c>
      <c r="B24" s="167">
        <v>9074762</v>
      </c>
      <c r="C24" s="167">
        <v>12532171660</v>
      </c>
      <c r="D24" s="167">
        <v>-13191759641</v>
      </c>
      <c r="E24" s="167">
        <f t="shared" si="0"/>
        <v>-659587981</v>
      </c>
      <c r="F24" s="167">
        <v>9074762</v>
      </c>
      <c r="G24" s="167">
        <v>12532171660</v>
      </c>
      <c r="H24" s="167">
        <v>-11881662369</v>
      </c>
      <c r="I24" s="26">
        <f t="shared" si="1"/>
        <v>650509291</v>
      </c>
    </row>
    <row r="25" spans="1:13" s="165" customFormat="1" ht="30" customHeight="1">
      <c r="A25" s="21" t="s">
        <v>161</v>
      </c>
      <c r="B25" s="167">
        <v>19406</v>
      </c>
      <c r="C25" s="167">
        <v>181596517</v>
      </c>
      <c r="D25" s="167">
        <v>-191156033</v>
      </c>
      <c r="E25" s="167">
        <f t="shared" si="0"/>
        <v>-9559516</v>
      </c>
      <c r="F25" s="167">
        <v>19406</v>
      </c>
      <c r="G25" s="167">
        <v>181596517</v>
      </c>
      <c r="H25" s="167">
        <v>-156147744</v>
      </c>
      <c r="I25" s="26">
        <f t="shared" si="1"/>
        <v>25448773</v>
      </c>
      <c r="M25" s="167"/>
    </row>
    <row r="26" spans="1:13" s="165" customFormat="1" ht="30" customHeight="1">
      <c r="A26" s="21" t="s">
        <v>221</v>
      </c>
      <c r="B26" s="167">
        <v>6514</v>
      </c>
      <c r="C26" s="167">
        <v>57700975</v>
      </c>
      <c r="D26" s="167">
        <v>-57700974</v>
      </c>
      <c r="E26" s="167">
        <f>C26+D26</f>
        <v>1</v>
      </c>
      <c r="F26" s="167">
        <v>6514</v>
      </c>
      <c r="G26" s="167">
        <v>57700975</v>
      </c>
      <c r="H26" s="167">
        <v>-45891130</v>
      </c>
      <c r="I26" s="26">
        <f t="shared" si="1"/>
        <v>11809845</v>
      </c>
      <c r="M26" s="167"/>
    </row>
    <row r="27" spans="1:13" s="165" customFormat="1" ht="30" customHeight="1">
      <c r="A27" s="21" t="s">
        <v>149</v>
      </c>
      <c r="B27" s="167">
        <v>3301550</v>
      </c>
      <c r="C27" s="167">
        <v>34701337378</v>
      </c>
      <c r="D27" s="167">
        <v>-36527723556</v>
      </c>
      <c r="E27" s="167">
        <f t="shared" si="0"/>
        <v>-1826386178</v>
      </c>
      <c r="F27" s="167">
        <v>3301550</v>
      </c>
      <c r="G27" s="167">
        <v>34701337378</v>
      </c>
      <c r="H27" s="167">
        <v>-52530447658</v>
      </c>
      <c r="I27" s="26">
        <f t="shared" si="1"/>
        <v>-17829110280</v>
      </c>
    </row>
    <row r="28" spans="1:13" s="165" customFormat="1" ht="23.25" customHeight="1">
      <c r="A28" s="21" t="s">
        <v>42</v>
      </c>
      <c r="B28" s="167">
        <v>2000000</v>
      </c>
      <c r="C28" s="167">
        <v>27600982320</v>
      </c>
      <c r="D28" s="167">
        <v>-29053665600</v>
      </c>
      <c r="E28" s="167">
        <f t="shared" si="0"/>
        <v>-1452683280</v>
      </c>
      <c r="F28" s="167">
        <v>2000000</v>
      </c>
      <c r="G28" s="167">
        <v>27600982320</v>
      </c>
      <c r="H28" s="167">
        <v>-18790610899</v>
      </c>
      <c r="I28" s="26">
        <f t="shared" si="1"/>
        <v>8810371421</v>
      </c>
    </row>
    <row r="29" spans="1:13" s="165" customFormat="1" ht="30" customHeight="1">
      <c r="A29" s="21" t="s">
        <v>156</v>
      </c>
      <c r="B29" s="167">
        <v>4900000</v>
      </c>
      <c r="C29" s="167">
        <v>19344442568</v>
      </c>
      <c r="D29" s="167">
        <v>-20362571124</v>
      </c>
      <c r="E29" s="167">
        <f t="shared" si="0"/>
        <v>-1018128556</v>
      </c>
      <c r="F29" s="167">
        <v>4900000</v>
      </c>
      <c r="G29" s="167">
        <v>19344442568</v>
      </c>
      <c r="H29" s="167">
        <v>-22142066238</v>
      </c>
      <c r="I29" s="26">
        <f t="shared" si="1"/>
        <v>-2797623670</v>
      </c>
    </row>
    <row r="30" spans="1:13" s="165" customFormat="1" ht="30" customHeight="1">
      <c r="A30" s="21" t="s">
        <v>157</v>
      </c>
      <c r="B30" s="167">
        <v>1000000</v>
      </c>
      <c r="C30" s="167">
        <v>2003145062</v>
      </c>
      <c r="D30" s="167">
        <v>-2108573750</v>
      </c>
      <c r="E30" s="167">
        <f t="shared" si="0"/>
        <v>-105428688</v>
      </c>
      <c r="F30" s="167">
        <v>1000000</v>
      </c>
      <c r="G30" s="167">
        <v>2003145062</v>
      </c>
      <c r="H30" s="167">
        <v>-2713425535</v>
      </c>
      <c r="I30" s="26">
        <f t="shared" si="1"/>
        <v>-710280473</v>
      </c>
    </row>
    <row r="31" spans="1:13" s="165" customFormat="1" ht="30" customHeight="1">
      <c r="A31" s="21" t="s">
        <v>15</v>
      </c>
      <c r="B31" s="167">
        <v>65000000</v>
      </c>
      <c r="C31" s="167">
        <v>66051940955</v>
      </c>
      <c r="D31" s="167">
        <v>-69528358900</v>
      </c>
      <c r="E31" s="167">
        <f t="shared" si="0"/>
        <v>-3476417945</v>
      </c>
      <c r="F31" s="167">
        <v>65000000</v>
      </c>
      <c r="G31" s="167">
        <v>66051940955</v>
      </c>
      <c r="H31" s="167">
        <v>-100925896496</v>
      </c>
      <c r="I31" s="26">
        <f t="shared" si="1"/>
        <v>-34873955541</v>
      </c>
      <c r="K31" s="168"/>
    </row>
    <row r="32" spans="1:13" s="165" customFormat="1" ht="30" customHeight="1">
      <c r="A32" s="21" t="s">
        <v>20</v>
      </c>
      <c r="B32" s="167">
        <v>342500</v>
      </c>
      <c r="C32" s="167">
        <v>641522524</v>
      </c>
      <c r="D32" s="167">
        <v>-675286867</v>
      </c>
      <c r="E32" s="167">
        <f t="shared" si="0"/>
        <v>-33764343</v>
      </c>
      <c r="F32" s="167">
        <v>342500</v>
      </c>
      <c r="G32" s="167">
        <v>641522524</v>
      </c>
      <c r="H32" s="167">
        <v>-718034873</v>
      </c>
      <c r="I32" s="26">
        <f t="shared" si="1"/>
        <v>-76512349</v>
      </c>
      <c r="L32" s="168"/>
    </row>
    <row r="33" spans="1:12" s="165" customFormat="1" ht="30" customHeight="1">
      <c r="A33" s="21" t="s">
        <v>211</v>
      </c>
      <c r="B33" s="167">
        <v>837498</v>
      </c>
      <c r="C33" s="167">
        <v>3278681092</v>
      </c>
      <c r="D33" s="167">
        <v>-3451243255</v>
      </c>
      <c r="E33" s="167">
        <f t="shared" si="0"/>
        <v>-172562163</v>
      </c>
      <c r="F33" s="167">
        <v>837498</v>
      </c>
      <c r="G33" s="167">
        <v>3278681092</v>
      </c>
      <c r="H33" s="167">
        <v>-3712368271</v>
      </c>
      <c r="I33" s="26">
        <f t="shared" si="1"/>
        <v>-433687179</v>
      </c>
      <c r="L33" s="168"/>
    </row>
    <row r="34" spans="1:12" s="165" customFormat="1" ht="30" customHeight="1">
      <c r="A34" s="21" t="s">
        <v>23</v>
      </c>
      <c r="B34" s="167">
        <v>25000</v>
      </c>
      <c r="C34" s="167">
        <v>930873294</v>
      </c>
      <c r="D34" s="167">
        <v>-979866625</v>
      </c>
      <c r="E34" s="167">
        <f t="shared" si="0"/>
        <v>-48993331</v>
      </c>
      <c r="F34" s="167">
        <v>25000</v>
      </c>
      <c r="G34" s="167">
        <v>930873294</v>
      </c>
      <c r="H34" s="167">
        <v>-754235435</v>
      </c>
      <c r="I34" s="26">
        <f t="shared" si="1"/>
        <v>176637859</v>
      </c>
      <c r="L34" s="168"/>
    </row>
    <row r="35" spans="1:12" s="165" customFormat="1" ht="30" customHeight="1">
      <c r="A35" s="21" t="s">
        <v>200</v>
      </c>
      <c r="B35" s="167">
        <v>2457000</v>
      </c>
      <c r="C35" s="167">
        <v>17278158373</v>
      </c>
      <c r="D35" s="167">
        <v>-18187535129</v>
      </c>
      <c r="E35" s="167">
        <f t="shared" si="0"/>
        <v>-909376756</v>
      </c>
      <c r="F35" s="167">
        <v>2457000</v>
      </c>
      <c r="G35" s="167">
        <v>17278158373</v>
      </c>
      <c r="H35" s="167">
        <v>-21801942318</v>
      </c>
      <c r="I35" s="26">
        <f t="shared" si="1"/>
        <v>-4523783945</v>
      </c>
      <c r="K35" s="168"/>
    </row>
    <row r="36" spans="1:12" s="165" customFormat="1" ht="30" customHeight="1">
      <c r="A36" s="169" t="s">
        <v>203</v>
      </c>
      <c r="B36" s="167">
        <v>6322</v>
      </c>
      <c r="C36" s="167">
        <v>142773764949</v>
      </c>
      <c r="D36" s="167">
        <v>-156219857470</v>
      </c>
      <c r="E36" s="167">
        <f>C36+D36</f>
        <v>-13446092521</v>
      </c>
      <c r="F36" s="167">
        <v>6322</v>
      </c>
      <c r="G36" s="167">
        <v>142773764949</v>
      </c>
      <c r="H36" s="167">
        <v>-149388207026</v>
      </c>
      <c r="I36" s="26">
        <f t="shared" si="1"/>
        <v>-6614442077</v>
      </c>
      <c r="K36" s="168"/>
    </row>
    <row r="37" spans="1:12" s="165" customFormat="1" ht="30" customHeight="1">
      <c r="A37" s="169" t="s">
        <v>204</v>
      </c>
      <c r="B37" s="167">
        <v>39745</v>
      </c>
      <c r="C37" s="167">
        <v>157091762744</v>
      </c>
      <c r="D37" s="167">
        <v>-186353176400</v>
      </c>
      <c r="E37" s="167">
        <f t="shared" si="0"/>
        <v>-29261413656</v>
      </c>
      <c r="F37" s="167">
        <v>39745</v>
      </c>
      <c r="G37" s="167">
        <v>157091762744</v>
      </c>
      <c r="H37" s="167">
        <v>-44771468454</v>
      </c>
      <c r="I37" s="26">
        <f t="shared" si="1"/>
        <v>112320294290</v>
      </c>
      <c r="K37" s="168"/>
      <c r="L37" s="168"/>
    </row>
    <row r="38" spans="1:12" s="171" customFormat="1" ht="30" customHeight="1" thickBot="1">
      <c r="A38" s="15" t="s">
        <v>43</v>
      </c>
      <c r="B38" s="170">
        <f t="shared" ref="B38:I38" si="2">SUM(B7:B37)</f>
        <v>1095876084</v>
      </c>
      <c r="C38" s="170">
        <f t="shared" si="2"/>
        <v>3682197883231</v>
      </c>
      <c r="D38" s="178">
        <f t="shared" si="2"/>
        <v>-4113560716741</v>
      </c>
      <c r="E38" s="178">
        <f t="shared" si="2"/>
        <v>-431362833510</v>
      </c>
      <c r="F38" s="22">
        <f t="shared" si="2"/>
        <v>1095876084</v>
      </c>
      <c r="G38" s="22">
        <f t="shared" si="2"/>
        <v>3682197883231</v>
      </c>
      <c r="H38" s="27">
        <f t="shared" si="2"/>
        <v>-3523553448590</v>
      </c>
      <c r="I38" s="22">
        <f t="shared" si="2"/>
        <v>158644434641</v>
      </c>
    </row>
    <row r="39" spans="1:12" ht="30" customHeight="1" thickTop="1">
      <c r="A39" s="172"/>
      <c r="B39" s="26"/>
    </row>
    <row r="40" spans="1:12" ht="30" customHeight="1">
      <c r="B40" s="144"/>
      <c r="C40" s="24"/>
      <c r="F40" s="8"/>
    </row>
    <row r="41" spans="1:12" ht="30" customHeight="1">
      <c r="B41" s="8"/>
      <c r="C41" s="8"/>
      <c r="E41" s="173"/>
      <c r="F41" s="8"/>
    </row>
    <row r="42" spans="1:12" ht="30" customHeight="1">
      <c r="C42" s="8"/>
    </row>
  </sheetData>
  <autoFilter ref="A1:A39" xr:uid="{00000000-0001-0000-1400-000000000000}"/>
  <mergeCells count="7">
    <mergeCell ref="A1:I1"/>
    <mergeCell ref="A2:I2"/>
    <mergeCell ref="A3:I3"/>
    <mergeCell ref="A4:I4"/>
    <mergeCell ref="A5:A6"/>
    <mergeCell ref="B5:E5"/>
    <mergeCell ref="F5:I5"/>
  </mergeCells>
  <pageMargins left="0.39" right="0.39" top="0.39" bottom="0.39" header="0" footer="0"/>
  <pageSetup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AE45"/>
  <sheetViews>
    <sheetView rightToLeft="1" view="pageBreakPreview" topLeftCell="K31" zoomScale="110" zoomScaleNormal="100" zoomScaleSheetLayoutView="110" workbookViewId="0">
      <selection activeCell="I41" sqref="I41"/>
    </sheetView>
  </sheetViews>
  <sheetFormatPr defaultRowHeight="30" customHeight="1"/>
  <cols>
    <col min="1" max="1" width="4.42578125" style="4" customWidth="1"/>
    <col min="2" max="2" width="2.5703125" style="4" customWidth="1"/>
    <col min="3" max="3" width="21.42578125" style="4" customWidth="1"/>
    <col min="4" max="4" width="1.28515625" style="4" customWidth="1"/>
    <col min="5" max="5" width="17.5703125" style="4" customWidth="1"/>
    <col min="6" max="6" width="1.28515625" style="4" customWidth="1"/>
    <col min="7" max="7" width="22.5703125" style="4" customWidth="1"/>
    <col min="8" max="8" width="1.28515625" style="4" customWidth="1"/>
    <col min="9" max="9" width="20.5703125" style="4" customWidth="1"/>
    <col min="10" max="10" width="1.28515625" style="4" customWidth="1"/>
    <col min="11" max="11" width="14.28515625" style="4" customWidth="1"/>
    <col min="12" max="12" width="1.28515625" style="4" customWidth="1"/>
    <col min="13" max="13" width="18.42578125" style="4" customWidth="1"/>
    <col min="14" max="14" width="1.28515625" style="4" customWidth="1"/>
    <col min="15" max="15" width="17.42578125" style="26" customWidth="1"/>
    <col min="16" max="16" width="1.28515625" style="4" customWidth="1"/>
    <col min="17" max="17" width="18.140625" style="4" customWidth="1"/>
    <col min="18" max="18" width="1.28515625" style="4" customWidth="1"/>
    <col min="19" max="19" width="15.5703125" style="4" customWidth="1"/>
    <col min="20" max="20" width="1.28515625" style="4" customWidth="1"/>
    <col min="21" max="21" width="13" style="4" customWidth="1"/>
    <col min="22" max="22" width="1.28515625" style="4" customWidth="1"/>
    <col min="23" max="23" width="21" style="4" customWidth="1"/>
    <col min="24" max="24" width="1.28515625" style="4" customWidth="1"/>
    <col min="25" max="25" width="21.28515625" style="4" customWidth="1"/>
    <col min="26" max="26" width="1.28515625" style="4" customWidth="1"/>
    <col min="27" max="27" width="18.5703125" style="4" customWidth="1"/>
    <col min="28" max="28" width="0.28515625" style="13" customWidth="1"/>
    <col min="29" max="29" width="19.5703125" style="13" customWidth="1"/>
    <col min="30" max="30" width="17.140625" style="13" bestFit="1" customWidth="1"/>
    <col min="31" max="31" width="17" style="13" bestFit="1" customWidth="1"/>
    <col min="32" max="16384" width="9.140625" style="13"/>
  </cols>
  <sheetData>
    <row r="1" spans="1:31" ht="30" customHeight="1">
      <c r="A1" s="190" t="s">
        <v>131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</row>
    <row r="2" spans="1:31" ht="30" customHeight="1">
      <c r="A2" s="190" t="s">
        <v>130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</row>
    <row r="3" spans="1:31" ht="30" customHeight="1">
      <c r="A3" s="190" t="s">
        <v>223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</row>
    <row r="4" spans="1:31" ht="30" customHeight="1">
      <c r="A4" s="3" t="s">
        <v>0</v>
      </c>
      <c r="B4" s="191" t="s">
        <v>1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</row>
    <row r="5" spans="1:31" ht="30" customHeight="1">
      <c r="A5" s="204" t="s">
        <v>2</v>
      </c>
      <c r="B5" s="204"/>
      <c r="C5" s="191" t="s">
        <v>3</v>
      </c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</row>
    <row r="6" spans="1:31" ht="30" customHeight="1">
      <c r="E6" s="198" t="s">
        <v>216</v>
      </c>
      <c r="F6" s="198"/>
      <c r="G6" s="198"/>
      <c r="H6" s="198"/>
      <c r="I6" s="198"/>
      <c r="K6" s="198" t="s">
        <v>5</v>
      </c>
      <c r="L6" s="198"/>
      <c r="M6" s="198"/>
      <c r="N6" s="198"/>
      <c r="O6" s="198"/>
      <c r="P6" s="198"/>
      <c r="Q6" s="198"/>
      <c r="S6" s="198" t="s">
        <v>224</v>
      </c>
      <c r="T6" s="198"/>
      <c r="U6" s="198"/>
      <c r="V6" s="198"/>
      <c r="W6" s="198"/>
      <c r="X6" s="198"/>
      <c r="Y6" s="198"/>
      <c r="Z6" s="198"/>
      <c r="AA6" s="198"/>
    </row>
    <row r="7" spans="1:31" ht="25.5" customHeight="1">
      <c r="A7" s="190" t="s">
        <v>8</v>
      </c>
      <c r="B7" s="190"/>
      <c r="C7" s="190"/>
      <c r="E7" s="197" t="s">
        <v>9</v>
      </c>
      <c r="F7" s="5"/>
      <c r="G7" s="197" t="s">
        <v>10</v>
      </c>
      <c r="H7" s="5"/>
      <c r="I7" s="197" t="s">
        <v>11</v>
      </c>
      <c r="K7" s="201" t="s">
        <v>6</v>
      </c>
      <c r="L7" s="201"/>
      <c r="M7" s="201"/>
      <c r="N7" s="5"/>
      <c r="O7" s="201" t="s">
        <v>7</v>
      </c>
      <c r="P7" s="201"/>
      <c r="Q7" s="201"/>
      <c r="S7" s="197" t="s">
        <v>9</v>
      </c>
      <c r="T7" s="5"/>
      <c r="U7" s="199" t="s">
        <v>13</v>
      </c>
      <c r="V7" s="5"/>
      <c r="W7" s="197" t="s">
        <v>10</v>
      </c>
      <c r="X7" s="5"/>
      <c r="Y7" s="197" t="s">
        <v>11</v>
      </c>
      <c r="Z7" s="5"/>
      <c r="AA7" s="202" t="s">
        <v>14</v>
      </c>
    </row>
    <row r="8" spans="1:31" ht="30" customHeight="1">
      <c r="A8" s="198"/>
      <c r="B8" s="198"/>
      <c r="C8" s="198"/>
      <c r="E8" s="198"/>
      <c r="G8" s="198"/>
      <c r="I8" s="198"/>
      <c r="K8" s="2" t="s">
        <v>9</v>
      </c>
      <c r="L8" s="5"/>
      <c r="M8" s="2" t="s">
        <v>10</v>
      </c>
      <c r="O8" s="137" t="s">
        <v>9</v>
      </c>
      <c r="P8" s="5"/>
      <c r="Q8" s="2" t="s">
        <v>12</v>
      </c>
      <c r="S8" s="198"/>
      <c r="U8" s="200"/>
      <c r="W8" s="198"/>
      <c r="Y8" s="198"/>
      <c r="AA8" s="203"/>
      <c r="AC8" s="29"/>
    </row>
    <row r="9" spans="1:31" ht="30" customHeight="1">
      <c r="A9" s="196" t="s">
        <v>15</v>
      </c>
      <c r="B9" s="196"/>
      <c r="C9" s="196"/>
      <c r="E9" s="8">
        <v>65000000</v>
      </c>
      <c r="G9" s="8">
        <v>97833373289</v>
      </c>
      <c r="I9" s="8">
        <v>69528358900</v>
      </c>
      <c r="K9" s="8">
        <v>0</v>
      </c>
      <c r="M9" s="8">
        <v>0</v>
      </c>
      <c r="O9" s="26">
        <v>0</v>
      </c>
      <c r="Q9" s="8">
        <v>0</v>
      </c>
      <c r="S9" s="26">
        <f>E9+K9+O9</f>
        <v>65000000</v>
      </c>
      <c r="U9" s="8">
        <v>1024.0999999999999</v>
      </c>
      <c r="V9" s="8"/>
      <c r="W9" s="8">
        <f>G9</f>
        <v>97833373289</v>
      </c>
      <c r="X9" s="8"/>
      <c r="Y9" s="8">
        <v>66051940955</v>
      </c>
      <c r="Z9" s="8"/>
      <c r="AA9" s="54">
        <f>Y9/3769069568421</f>
        <v>1.7524733825136467E-2</v>
      </c>
      <c r="AC9" s="29"/>
      <c r="AE9" s="175"/>
    </row>
    <row r="10" spans="1:31" ht="30" customHeight="1">
      <c r="A10" s="194" t="s">
        <v>156</v>
      </c>
      <c r="B10" s="194"/>
      <c r="C10" s="194"/>
      <c r="E10" s="8">
        <v>4900000</v>
      </c>
      <c r="G10" s="8">
        <v>22142066238</v>
      </c>
      <c r="I10" s="8">
        <v>20362571124</v>
      </c>
      <c r="K10" s="8">
        <v>0</v>
      </c>
      <c r="M10" s="8">
        <v>0</v>
      </c>
      <c r="O10" s="26">
        <v>0</v>
      </c>
      <c r="Q10" s="8">
        <v>0</v>
      </c>
      <c r="S10" s="26">
        <f t="shared" ref="S10:S13" si="0">E10+K10+O10</f>
        <v>4900000</v>
      </c>
      <c r="U10" s="8">
        <v>3978.6</v>
      </c>
      <c r="V10" s="8"/>
      <c r="W10" s="8">
        <f t="shared" ref="W10:W13" si="1">G10</f>
        <v>22142066238</v>
      </c>
      <c r="X10" s="8"/>
      <c r="Y10" s="8">
        <v>19344442567.799999</v>
      </c>
      <c r="Z10" s="8"/>
      <c r="AA10" s="54">
        <f>Y10/3769069568421</f>
        <v>5.1324185496273789E-3</v>
      </c>
      <c r="AC10" s="29"/>
    </row>
    <row r="11" spans="1:31" ht="30" customHeight="1">
      <c r="A11" s="194" t="s">
        <v>20</v>
      </c>
      <c r="B11" s="194"/>
      <c r="C11" s="194"/>
      <c r="E11" s="8">
        <v>342500</v>
      </c>
      <c r="G11" s="8">
        <v>575034981</v>
      </c>
      <c r="I11" s="8">
        <v>675286867.82500005</v>
      </c>
      <c r="K11" s="8">
        <v>0</v>
      </c>
      <c r="M11" s="8">
        <v>0</v>
      </c>
      <c r="O11" s="26">
        <v>0</v>
      </c>
      <c r="Q11" s="8">
        <v>0</v>
      </c>
      <c r="S11" s="26">
        <f t="shared" si="0"/>
        <v>342500</v>
      </c>
      <c r="U11" s="8">
        <v>1888</v>
      </c>
      <c r="V11" s="8"/>
      <c r="W11" s="8">
        <f t="shared" si="1"/>
        <v>575034981</v>
      </c>
      <c r="X11" s="8"/>
      <c r="Y11" s="8">
        <v>641522524.43375003</v>
      </c>
      <c r="Z11" s="8"/>
      <c r="AA11" s="54">
        <f t="shared" ref="AA11:AA39" si="2">Y11/3769069568421</f>
        <v>1.7020713276526416E-4</v>
      </c>
      <c r="AC11" s="29"/>
    </row>
    <row r="12" spans="1:31" ht="30" customHeight="1">
      <c r="A12" s="194" t="s">
        <v>23</v>
      </c>
      <c r="B12" s="194"/>
      <c r="C12" s="194"/>
      <c r="E12" s="8">
        <v>25000</v>
      </c>
      <c r="G12" s="8">
        <v>681299875</v>
      </c>
      <c r="I12" s="8">
        <v>979866625</v>
      </c>
      <c r="K12" s="8">
        <v>0</v>
      </c>
      <c r="M12" s="4">
        <v>0</v>
      </c>
      <c r="O12" s="26">
        <v>0</v>
      </c>
      <c r="Q12" s="8">
        <v>0</v>
      </c>
      <c r="S12" s="26">
        <f t="shared" si="0"/>
        <v>25000</v>
      </c>
      <c r="U12" s="8">
        <v>37525</v>
      </c>
      <c r="V12" s="8"/>
      <c r="W12" s="8">
        <f t="shared" si="1"/>
        <v>681299875</v>
      </c>
      <c r="X12" s="8"/>
      <c r="Y12" s="8">
        <v>930873293.75</v>
      </c>
      <c r="Z12" s="8"/>
      <c r="AA12" s="54">
        <f t="shared" si="2"/>
        <v>2.4697694665794576E-4</v>
      </c>
      <c r="AC12" s="29"/>
    </row>
    <row r="13" spans="1:31" ht="30" customHeight="1">
      <c r="A13" s="194" t="s">
        <v>157</v>
      </c>
      <c r="B13" s="194"/>
      <c r="C13" s="194"/>
      <c r="E13" s="8">
        <v>1000000</v>
      </c>
      <c r="G13" s="8">
        <v>2713425535</v>
      </c>
      <c r="I13" s="8">
        <v>2108573750</v>
      </c>
      <c r="K13" s="8">
        <v>0</v>
      </c>
      <c r="M13" s="8">
        <v>0</v>
      </c>
      <c r="O13" s="26">
        <v>0</v>
      </c>
      <c r="Q13" s="8">
        <v>0</v>
      </c>
      <c r="S13" s="26">
        <f t="shared" si="0"/>
        <v>1000000</v>
      </c>
      <c r="U13" s="8">
        <v>2018.75</v>
      </c>
      <c r="V13" s="8"/>
      <c r="W13" s="8">
        <f t="shared" si="1"/>
        <v>2713425535</v>
      </c>
      <c r="X13" s="8"/>
      <c r="Y13" s="8">
        <v>2003145062.5</v>
      </c>
      <c r="Z13" s="8"/>
      <c r="AA13" s="54">
        <f t="shared" si="2"/>
        <v>5.3146937888418706E-4</v>
      </c>
      <c r="AC13" s="29"/>
    </row>
    <row r="14" spans="1:31" ht="30" customHeight="1">
      <c r="A14" s="194" t="s">
        <v>32</v>
      </c>
      <c r="B14" s="194"/>
      <c r="C14" s="194"/>
      <c r="E14" s="8">
        <v>859077</v>
      </c>
      <c r="G14" s="8">
        <v>1275557150</v>
      </c>
      <c r="I14" s="8">
        <v>1317866573.58534</v>
      </c>
      <c r="K14" s="8">
        <v>0</v>
      </c>
      <c r="M14" s="8">
        <v>0</v>
      </c>
      <c r="O14" s="26">
        <v>-1</v>
      </c>
      <c r="Q14" s="8">
        <v>1</v>
      </c>
      <c r="S14" s="26">
        <f>K14+E14</f>
        <v>859077</v>
      </c>
      <c r="U14" s="8">
        <v>1469</v>
      </c>
      <c r="V14" s="8"/>
      <c r="W14" s="8">
        <v>1275555665</v>
      </c>
      <c r="X14" s="8"/>
      <c r="Y14" s="8">
        <v>1251971787.5591199</v>
      </c>
      <c r="Z14" s="8"/>
      <c r="AA14" s="54">
        <f t="shared" si="2"/>
        <v>3.3216998647324418E-4</v>
      </c>
      <c r="AC14" s="29"/>
    </row>
    <row r="15" spans="1:31" ht="30" customHeight="1">
      <c r="A15" s="194" t="s">
        <v>134</v>
      </c>
      <c r="B15" s="194"/>
      <c r="C15" s="194"/>
      <c r="E15" s="8">
        <v>28119937</v>
      </c>
      <c r="G15" s="8">
        <v>68654761994</v>
      </c>
      <c r="I15" s="8">
        <v>66129090632.166298</v>
      </c>
      <c r="K15" s="8">
        <v>0</v>
      </c>
      <c r="M15" s="8">
        <v>0</v>
      </c>
      <c r="O15" s="26">
        <v>0</v>
      </c>
      <c r="Q15" s="8">
        <v>0</v>
      </c>
      <c r="S15" s="26">
        <f>E15+K15+O15</f>
        <v>28119937</v>
      </c>
      <c r="U15" s="8">
        <v>2370</v>
      </c>
      <c r="V15" s="8"/>
      <c r="W15" s="8">
        <f>G15</f>
        <v>68654761994</v>
      </c>
      <c r="X15" s="8"/>
      <c r="Y15" s="8">
        <v>62822636101</v>
      </c>
      <c r="Z15" s="8"/>
      <c r="AA15" s="54">
        <f t="shared" si="2"/>
        <v>1.6667942833254384E-2</v>
      </c>
      <c r="AC15" s="29"/>
    </row>
    <row r="16" spans="1:31" ht="30" customHeight="1">
      <c r="A16" s="194" t="s">
        <v>29</v>
      </c>
      <c r="B16" s="194"/>
      <c r="C16" s="194"/>
      <c r="E16" s="8">
        <v>158266170</v>
      </c>
      <c r="G16" s="8">
        <v>227647426368</v>
      </c>
      <c r="I16" s="8">
        <v>314085545011.79999</v>
      </c>
      <c r="K16" s="8">
        <v>0</v>
      </c>
      <c r="L16" s="8"/>
      <c r="M16" s="8">
        <v>0</v>
      </c>
      <c r="O16" s="26">
        <v>0</v>
      </c>
      <c r="P16" s="139"/>
      <c r="Q16" s="26">
        <v>0</v>
      </c>
      <c r="S16" s="26">
        <f t="shared" ref="S16:S17" si="3">E16+K16+O16</f>
        <v>158266170</v>
      </c>
      <c r="U16" s="8">
        <v>1600</v>
      </c>
      <c r="V16" s="8"/>
      <c r="W16" s="37">
        <f>G16</f>
        <v>227647426368</v>
      </c>
      <c r="X16" s="8"/>
      <c r="Y16" s="8">
        <v>251268436009.44</v>
      </c>
      <c r="Z16" s="8"/>
      <c r="AA16" s="54">
        <f t="shared" si="2"/>
        <v>6.6665905589719715E-2</v>
      </c>
      <c r="AC16" s="29"/>
    </row>
    <row r="17" spans="1:31" ht="30" customHeight="1">
      <c r="A17" s="194" t="s">
        <v>30</v>
      </c>
      <c r="B17" s="194"/>
      <c r="C17" s="194"/>
      <c r="E17" s="8">
        <v>58400000</v>
      </c>
      <c r="G17" s="8">
        <v>139433250156</v>
      </c>
      <c r="I17" s="8">
        <v>170194944216</v>
      </c>
      <c r="K17" s="8">
        <v>0</v>
      </c>
      <c r="M17" s="8">
        <v>0</v>
      </c>
      <c r="O17" s="26">
        <v>0</v>
      </c>
      <c r="P17" s="139"/>
      <c r="Q17" s="8">
        <v>0</v>
      </c>
      <c r="S17" s="26">
        <f t="shared" si="3"/>
        <v>58400000</v>
      </c>
      <c r="U17" s="8">
        <v>2790</v>
      </c>
      <c r="V17" s="8"/>
      <c r="W17" s="8">
        <f t="shared" ref="W17:W30" si="4">G17</f>
        <v>139433250156</v>
      </c>
      <c r="X17" s="8"/>
      <c r="Y17" s="8">
        <v>161685197005</v>
      </c>
      <c r="Z17" s="8"/>
      <c r="AA17" s="54">
        <f t="shared" si="2"/>
        <v>4.2897907313696998E-2</v>
      </c>
      <c r="AC17" s="29"/>
    </row>
    <row r="18" spans="1:31" ht="30" customHeight="1">
      <c r="A18" s="194" t="s">
        <v>31</v>
      </c>
      <c r="B18" s="194"/>
      <c r="C18" s="194"/>
      <c r="E18" s="8">
        <v>394611000</v>
      </c>
      <c r="G18" s="8">
        <v>1075612566093</v>
      </c>
      <c r="I18" s="8">
        <v>1021973314691.7</v>
      </c>
      <c r="K18" s="174">
        <v>0</v>
      </c>
      <c r="M18" s="8">
        <v>0</v>
      </c>
      <c r="O18" s="26">
        <v>0</v>
      </c>
      <c r="P18" s="139"/>
      <c r="Q18" s="26">
        <v>0</v>
      </c>
      <c r="S18" s="26">
        <f>E18+K18+O18</f>
        <v>394611000</v>
      </c>
      <c r="U18" s="8">
        <v>2088</v>
      </c>
      <c r="V18" s="8"/>
      <c r="W18" s="8">
        <f>G18</f>
        <v>1075612566093</v>
      </c>
      <c r="X18" s="8"/>
      <c r="Y18" s="8">
        <v>817578651753</v>
      </c>
      <c r="Z18" s="8"/>
      <c r="AA18" s="54">
        <f t="shared" si="2"/>
        <v>0.21691789894329633</v>
      </c>
      <c r="AC18" s="29"/>
    </row>
    <row r="19" spans="1:31" ht="30" customHeight="1">
      <c r="A19" s="194" t="s">
        <v>33</v>
      </c>
      <c r="B19" s="194"/>
      <c r="C19" s="194"/>
      <c r="E19" s="8">
        <v>71012562</v>
      </c>
      <c r="G19" s="8">
        <v>293313242325</v>
      </c>
      <c r="I19" s="8">
        <v>298977202862.625</v>
      </c>
      <c r="K19" s="8">
        <v>0</v>
      </c>
      <c r="M19" s="8">
        <v>0</v>
      </c>
      <c r="O19" s="26">
        <v>0</v>
      </c>
      <c r="P19" s="139"/>
      <c r="Q19" s="26">
        <v>0</v>
      </c>
      <c r="S19" s="26">
        <f>E19+K19+O19</f>
        <v>71012562</v>
      </c>
      <c r="U19" s="8">
        <v>4031</v>
      </c>
      <c r="V19" s="8"/>
      <c r="W19" s="8">
        <f t="shared" ref="W19:W21" si="5">G19</f>
        <v>293313242325</v>
      </c>
      <c r="X19" s="8"/>
      <c r="Y19" s="8">
        <v>284028342719</v>
      </c>
      <c r="Z19" s="8"/>
      <c r="AA19" s="54">
        <f t="shared" si="2"/>
        <v>7.5357681136671031E-2</v>
      </c>
      <c r="AC19" s="29"/>
    </row>
    <row r="20" spans="1:31" ht="30" customHeight="1">
      <c r="A20" s="194" t="s">
        <v>34</v>
      </c>
      <c r="B20" s="194"/>
      <c r="C20" s="194"/>
      <c r="E20" s="8">
        <v>11403752</v>
      </c>
      <c r="G20" s="8">
        <v>32913156396</v>
      </c>
      <c r="I20" s="8">
        <v>30835012716.933998</v>
      </c>
      <c r="K20" s="8">
        <v>0</v>
      </c>
      <c r="L20" s="8"/>
      <c r="M20" s="8">
        <v>0</v>
      </c>
      <c r="O20" s="26">
        <v>0</v>
      </c>
      <c r="P20" s="139"/>
      <c r="Q20" s="26">
        <v>0</v>
      </c>
      <c r="S20" s="26">
        <f t="shared" ref="S20" si="6">E20+K20+O20</f>
        <v>11403752</v>
      </c>
      <c r="U20" s="8">
        <v>2589</v>
      </c>
      <c r="V20" s="8"/>
      <c r="W20" s="8">
        <f t="shared" si="5"/>
        <v>32913156396</v>
      </c>
      <c r="X20" s="8"/>
      <c r="Y20" s="8">
        <v>29293262081.087299</v>
      </c>
      <c r="Z20" s="8"/>
      <c r="AA20" s="54">
        <f t="shared" si="2"/>
        <v>7.7720141667109929E-3</v>
      </c>
      <c r="AC20" s="29"/>
    </row>
    <row r="21" spans="1:31" ht="30" customHeight="1">
      <c r="A21" s="194" t="s">
        <v>36</v>
      </c>
      <c r="B21" s="194"/>
      <c r="C21" s="194"/>
      <c r="E21" s="8">
        <v>58400000</v>
      </c>
      <c r="G21" s="8">
        <v>390366987388</v>
      </c>
      <c r="I21" s="8">
        <v>793895381600</v>
      </c>
      <c r="K21" s="8">
        <v>0</v>
      </c>
      <c r="M21" s="4">
        <v>0</v>
      </c>
      <c r="O21" s="26">
        <v>0</v>
      </c>
      <c r="P21" s="139"/>
      <c r="Q21" s="26">
        <v>0</v>
      </c>
      <c r="R21" s="8"/>
      <c r="S21" s="26">
        <f>E21+K21+O21</f>
        <v>58400000</v>
      </c>
      <c r="T21" s="8"/>
      <c r="U21" s="8">
        <v>13015</v>
      </c>
      <c r="V21" s="8"/>
      <c r="W21" s="8">
        <f t="shared" si="5"/>
        <v>390366987388</v>
      </c>
      <c r="X21" s="8"/>
      <c r="Y21" s="8">
        <v>754200612520</v>
      </c>
      <c r="Z21" s="8"/>
      <c r="AA21" s="54">
        <f t="shared" si="2"/>
        <v>0.20010259795654609</v>
      </c>
      <c r="AC21" s="29"/>
    </row>
    <row r="22" spans="1:31" ht="30" customHeight="1">
      <c r="A22" s="194" t="s">
        <v>222</v>
      </c>
      <c r="B22" s="194"/>
      <c r="C22" s="194"/>
      <c r="E22" s="8">
        <v>19407</v>
      </c>
      <c r="G22" s="8">
        <v>156155790</v>
      </c>
      <c r="I22" s="8">
        <v>191164079</v>
      </c>
      <c r="K22" s="8">
        <v>0</v>
      </c>
      <c r="M22" s="8">
        <v>0</v>
      </c>
      <c r="O22" s="26">
        <v>-1</v>
      </c>
      <c r="P22" s="139"/>
      <c r="Q22" s="26">
        <v>1</v>
      </c>
      <c r="S22" s="26">
        <f t="shared" ref="S22:S26" si="7">E22+K22+O22</f>
        <v>19406</v>
      </c>
      <c r="U22" s="8">
        <v>9431</v>
      </c>
      <c r="V22" s="8"/>
      <c r="W22" s="8">
        <v>156147744</v>
      </c>
      <c r="X22" s="8"/>
      <c r="Y22" s="8">
        <v>181596517.371153</v>
      </c>
      <c r="Z22" s="8"/>
      <c r="AA22" s="54">
        <f t="shared" si="2"/>
        <v>4.818072844625958E-5</v>
      </c>
      <c r="AC22" s="29"/>
    </row>
    <row r="23" spans="1:31" ht="30" customHeight="1">
      <c r="A23" s="194" t="s">
        <v>221</v>
      </c>
      <c r="B23" s="194"/>
      <c r="C23" s="194"/>
      <c r="E23" s="8">
        <v>6514</v>
      </c>
      <c r="G23" s="8">
        <v>45891130</v>
      </c>
      <c r="I23" s="8">
        <v>57700975</v>
      </c>
      <c r="K23" s="8">
        <v>0</v>
      </c>
      <c r="M23" s="8">
        <v>0</v>
      </c>
      <c r="O23" s="26">
        <v>0</v>
      </c>
      <c r="P23" s="139"/>
      <c r="Q23" s="26">
        <v>0</v>
      </c>
      <c r="S23" s="26">
        <f t="shared" si="7"/>
        <v>6514</v>
      </c>
      <c r="U23" s="8">
        <v>8927</v>
      </c>
      <c r="V23" s="8"/>
      <c r="W23" s="8">
        <f>G23</f>
        <v>45891130</v>
      </c>
      <c r="X23" s="8"/>
      <c r="Y23" s="8">
        <v>57700975</v>
      </c>
      <c r="Z23" s="8"/>
      <c r="AA23" s="54">
        <f t="shared" si="2"/>
        <v>1.530907667065775E-5</v>
      </c>
      <c r="AC23" s="29"/>
    </row>
    <row r="24" spans="1:31" ht="30" customHeight="1">
      <c r="A24" s="194" t="s">
        <v>38</v>
      </c>
      <c r="B24" s="194"/>
      <c r="C24" s="194"/>
      <c r="E24" s="8">
        <v>51187974</v>
      </c>
      <c r="G24" s="8">
        <v>459892719879</v>
      </c>
      <c r="I24" s="8">
        <v>361641111642.17798</v>
      </c>
      <c r="K24" s="140">
        <v>0</v>
      </c>
      <c r="M24" s="8">
        <v>0</v>
      </c>
      <c r="O24" s="26">
        <v>0</v>
      </c>
      <c r="P24" s="139"/>
      <c r="Q24" s="26">
        <v>0</v>
      </c>
      <c r="S24" s="26">
        <f t="shared" si="7"/>
        <v>51187974</v>
      </c>
      <c r="U24" s="8">
        <v>6764</v>
      </c>
      <c r="V24" s="8"/>
      <c r="W24" s="8">
        <f t="shared" ref="W24:W26" si="8">G24</f>
        <v>459892719879</v>
      </c>
      <c r="X24" s="8"/>
      <c r="Y24" s="8">
        <v>343559056060.06897</v>
      </c>
      <c r="Z24" s="8"/>
      <c r="AA24" s="54">
        <f t="shared" si="2"/>
        <v>9.1152219353700686E-2</v>
      </c>
      <c r="AC24" s="29"/>
    </row>
    <row r="25" spans="1:31" ht="30" customHeight="1">
      <c r="A25" s="194" t="s">
        <v>136</v>
      </c>
      <c r="B25" s="194"/>
      <c r="C25" s="194"/>
      <c r="E25" s="8">
        <v>8600000</v>
      </c>
      <c r="G25" s="8">
        <v>112471378721</v>
      </c>
      <c r="I25" s="8">
        <v>106754360220</v>
      </c>
      <c r="K25" s="8">
        <v>0</v>
      </c>
      <c r="M25" s="8">
        <v>0</v>
      </c>
      <c r="O25" s="26">
        <v>0</v>
      </c>
      <c r="P25" s="139"/>
      <c r="Q25" s="26">
        <v>0</v>
      </c>
      <c r="S25" s="26">
        <f t="shared" si="7"/>
        <v>8600000</v>
      </c>
      <c r="U25" s="8">
        <v>11885</v>
      </c>
      <c r="V25" s="8"/>
      <c r="W25" s="8">
        <f t="shared" si="8"/>
        <v>112471378721</v>
      </c>
      <c r="X25" s="8"/>
      <c r="Y25" s="8">
        <v>101416642209</v>
      </c>
      <c r="Z25" s="8"/>
      <c r="AA25" s="54">
        <f t="shared" si="2"/>
        <v>2.6907606869004307E-2</v>
      </c>
      <c r="AC25" s="29"/>
    </row>
    <row r="26" spans="1:31" ht="30" customHeight="1">
      <c r="A26" s="194" t="s">
        <v>42</v>
      </c>
      <c r="B26" s="194"/>
      <c r="C26" s="194"/>
      <c r="E26" s="8">
        <v>2000000</v>
      </c>
      <c r="G26" s="8">
        <v>18790610899</v>
      </c>
      <c r="I26" s="8">
        <v>29053665600</v>
      </c>
      <c r="K26" s="8">
        <v>0</v>
      </c>
      <c r="L26" s="8"/>
      <c r="M26" s="8">
        <v>0</v>
      </c>
      <c r="N26" s="8"/>
      <c r="O26" s="26">
        <v>0</v>
      </c>
      <c r="Q26" s="26">
        <v>0</v>
      </c>
      <c r="S26" s="26">
        <f t="shared" si="7"/>
        <v>2000000</v>
      </c>
      <c r="U26" s="8">
        <v>13908</v>
      </c>
      <c r="V26" s="8"/>
      <c r="W26" s="8">
        <f t="shared" si="8"/>
        <v>18790610899</v>
      </c>
      <c r="X26" s="8"/>
      <c r="Y26" s="8">
        <v>27600982320</v>
      </c>
      <c r="Z26" s="8"/>
      <c r="AA26" s="54">
        <f t="shared" si="2"/>
        <v>7.3230227829312929E-3</v>
      </c>
      <c r="AC26" s="29"/>
    </row>
    <row r="27" spans="1:31" ht="30" customHeight="1">
      <c r="A27" s="194" t="s">
        <v>135</v>
      </c>
      <c r="B27" s="194"/>
      <c r="C27" s="194"/>
      <c r="E27" s="8">
        <v>61672431</v>
      </c>
      <c r="G27" s="8">
        <v>112474652849</v>
      </c>
      <c r="I27" s="8">
        <v>122085427701.198</v>
      </c>
      <c r="K27" s="8">
        <v>0</v>
      </c>
      <c r="M27" s="8">
        <v>0</v>
      </c>
      <c r="O27" s="26">
        <v>0</v>
      </c>
      <c r="Q27" s="26">
        <v>0</v>
      </c>
      <c r="S27" s="26">
        <f>E27+K27+O27</f>
        <v>61672431</v>
      </c>
      <c r="U27" s="8">
        <v>1806</v>
      </c>
      <c r="V27" s="8"/>
      <c r="W27" s="8">
        <v>107670860069</v>
      </c>
      <c r="X27" s="8"/>
      <c r="Y27" s="8">
        <v>110516380028.561</v>
      </c>
      <c r="Z27" s="8"/>
      <c r="AA27" s="54">
        <f t="shared" si="2"/>
        <v>2.9321926279768915E-2</v>
      </c>
      <c r="AC27" s="29"/>
    </row>
    <row r="28" spans="1:31" ht="30" customHeight="1">
      <c r="A28" s="194" t="s">
        <v>225</v>
      </c>
      <c r="B28" s="194"/>
      <c r="C28" s="194"/>
      <c r="E28" s="8">
        <v>0</v>
      </c>
      <c r="G28" s="8">
        <v>0</v>
      </c>
      <c r="I28" s="8">
        <v>0</v>
      </c>
      <c r="K28" s="8">
        <v>6448044</v>
      </c>
      <c r="M28" s="8">
        <v>0</v>
      </c>
      <c r="O28" s="26">
        <v>0</v>
      </c>
      <c r="Q28" s="26">
        <v>0</v>
      </c>
      <c r="S28" s="26">
        <f>E28+K28+O28</f>
        <v>6448044</v>
      </c>
      <c r="U28" s="8">
        <v>901</v>
      </c>
      <c r="V28" s="8"/>
      <c r="W28" s="8">
        <v>4803792780</v>
      </c>
      <c r="X28" s="8"/>
      <c r="Y28" s="8">
        <v>5764778759</v>
      </c>
      <c r="Z28" s="8"/>
      <c r="AA28" s="54">
        <f t="shared" si="2"/>
        <v>1.5294965121630999E-3</v>
      </c>
      <c r="AC28" s="29"/>
    </row>
    <row r="29" spans="1:31" ht="30" customHeight="1">
      <c r="A29" s="194" t="s">
        <v>137</v>
      </c>
      <c r="B29" s="194"/>
      <c r="C29" s="194"/>
      <c r="E29" s="8">
        <v>4100000</v>
      </c>
      <c r="G29" s="8">
        <v>22255262322</v>
      </c>
      <c r="I29" s="8">
        <v>30349570220</v>
      </c>
      <c r="K29" s="8">
        <v>0</v>
      </c>
      <c r="M29" s="8">
        <v>0</v>
      </c>
      <c r="O29" s="26">
        <v>0</v>
      </c>
      <c r="Q29" s="26">
        <v>0</v>
      </c>
      <c r="S29" s="26">
        <f t="shared" ref="S29:S30" si="9">E29+K29+O29</f>
        <v>4100000</v>
      </c>
      <c r="U29" s="8">
        <v>7087</v>
      </c>
      <c r="V29" s="8"/>
      <c r="W29" s="8">
        <f t="shared" si="4"/>
        <v>22255262322</v>
      </c>
      <c r="X29" s="8"/>
      <c r="Y29" s="8">
        <v>28832091709</v>
      </c>
      <c r="Z29" s="8"/>
      <c r="AA29" s="54">
        <f t="shared" si="2"/>
        <v>7.6496576106125863E-3</v>
      </c>
      <c r="AC29" s="29"/>
      <c r="AE29" s="141"/>
    </row>
    <row r="30" spans="1:31" ht="30" customHeight="1">
      <c r="A30" s="194" t="s">
        <v>138</v>
      </c>
      <c r="B30" s="194"/>
      <c r="C30" s="194"/>
      <c r="E30" s="8">
        <v>63400000</v>
      </c>
      <c r="G30" s="8">
        <v>147066754451</v>
      </c>
      <c r="I30" s="8">
        <v>128902421982</v>
      </c>
      <c r="K30" s="142">
        <v>0</v>
      </c>
      <c r="M30" s="142">
        <v>0</v>
      </c>
      <c r="O30" s="26">
        <v>0</v>
      </c>
      <c r="Q30" s="26">
        <v>0</v>
      </c>
      <c r="S30" s="26">
        <f t="shared" si="9"/>
        <v>63400000</v>
      </c>
      <c r="U30" s="8">
        <v>1392</v>
      </c>
      <c r="V30" s="8"/>
      <c r="W30" s="8">
        <f t="shared" si="4"/>
        <v>147066754451</v>
      </c>
      <c r="X30" s="8"/>
      <c r="Y30" s="8">
        <v>122457300882.89999</v>
      </c>
      <c r="Z30" s="8"/>
      <c r="AA30" s="54">
        <f t="shared" si="2"/>
        <v>3.2490061183508959E-2</v>
      </c>
      <c r="AC30" s="29"/>
      <c r="AE30" s="141"/>
    </row>
    <row r="31" spans="1:31" ht="30" customHeight="1">
      <c r="A31" s="194" t="s">
        <v>148</v>
      </c>
      <c r="B31" s="194"/>
      <c r="C31" s="194"/>
      <c r="E31" s="8">
        <v>9074762</v>
      </c>
      <c r="G31" s="8">
        <v>11881662369</v>
      </c>
      <c r="I31" s="8">
        <v>13191759641.469101</v>
      </c>
      <c r="K31" s="8">
        <v>0</v>
      </c>
      <c r="M31" s="4">
        <v>0</v>
      </c>
      <c r="O31" s="26">
        <v>0</v>
      </c>
      <c r="Q31" s="26">
        <v>0</v>
      </c>
      <c r="S31" s="26">
        <f>E31+K31+O31</f>
        <v>9074762</v>
      </c>
      <c r="U31" s="8">
        <v>1465</v>
      </c>
      <c r="V31" s="8"/>
      <c r="W31" s="8">
        <f>G31</f>
        <v>11881662369</v>
      </c>
      <c r="X31" s="8">
        <v>11881662369</v>
      </c>
      <c r="Y31" s="8">
        <v>12532171659.395599</v>
      </c>
      <c r="Z31" s="8"/>
      <c r="AA31" s="54">
        <f t="shared" si="2"/>
        <v>3.3250040711362569E-3</v>
      </c>
      <c r="AC31" s="29"/>
      <c r="AE31" s="141"/>
    </row>
    <row r="32" spans="1:31" ht="30" customHeight="1">
      <c r="A32" s="194" t="s">
        <v>151</v>
      </c>
      <c r="B32" s="194"/>
      <c r="C32" s="194"/>
      <c r="E32" s="8">
        <v>1714</v>
      </c>
      <c r="G32" s="8">
        <v>8268356</v>
      </c>
      <c r="I32" s="8">
        <v>9609241.9069999997</v>
      </c>
      <c r="K32" s="8">
        <v>0</v>
      </c>
      <c r="M32" s="8">
        <v>0</v>
      </c>
      <c r="O32" s="26">
        <v>0</v>
      </c>
      <c r="Q32" s="26">
        <v>0</v>
      </c>
      <c r="S32" s="26">
        <f t="shared" ref="S32:S39" si="10">E32+K32+O32</f>
        <v>1714</v>
      </c>
      <c r="U32" s="8">
        <v>5368</v>
      </c>
      <c r="V32" s="8"/>
      <c r="W32" s="8">
        <f>G32</f>
        <v>8268356</v>
      </c>
      <c r="X32" s="8"/>
      <c r="Y32" s="8">
        <v>9128780</v>
      </c>
      <c r="Z32" s="8"/>
      <c r="AA32" s="54">
        <f t="shared" si="2"/>
        <v>2.4220248085854188E-6</v>
      </c>
      <c r="AC32" s="29"/>
      <c r="AE32" s="141"/>
    </row>
    <row r="33" spans="1:31" ht="30" customHeight="1">
      <c r="A33" s="194" t="s">
        <v>149</v>
      </c>
      <c r="B33" s="194"/>
      <c r="C33" s="194"/>
      <c r="E33" s="8">
        <v>3301550</v>
      </c>
      <c r="G33" s="8">
        <v>52530447658</v>
      </c>
      <c r="I33" s="8">
        <v>36527723556.275002</v>
      </c>
      <c r="K33" s="8">
        <v>0</v>
      </c>
      <c r="M33" s="8">
        <v>0</v>
      </c>
      <c r="O33" s="26">
        <v>0</v>
      </c>
      <c r="Q33" s="26">
        <v>0</v>
      </c>
      <c r="S33" s="26">
        <f t="shared" si="10"/>
        <v>3301550</v>
      </c>
      <c r="U33" s="8">
        <v>10593</v>
      </c>
      <c r="V33" s="8"/>
      <c r="W33" s="8">
        <f t="shared" ref="W33:W39" si="11">G33</f>
        <v>52530447658</v>
      </c>
      <c r="X33" s="8"/>
      <c r="Y33" s="8">
        <v>34701337378.461304</v>
      </c>
      <c r="Z33" s="8"/>
      <c r="AA33" s="54">
        <f t="shared" si="2"/>
        <v>9.2068710190984747E-3</v>
      </c>
      <c r="AC33" s="29"/>
      <c r="AE33" s="141"/>
    </row>
    <row r="34" spans="1:31" ht="30" customHeight="1">
      <c r="A34" s="194" t="s">
        <v>199</v>
      </c>
      <c r="B34" s="194"/>
      <c r="C34" s="194"/>
      <c r="E34" s="8">
        <v>17267697</v>
      </c>
      <c r="G34" s="8">
        <v>96701161082</v>
      </c>
      <c r="I34" s="8">
        <v>95437592601.198303</v>
      </c>
      <c r="K34" s="8">
        <v>0</v>
      </c>
      <c r="M34" s="4">
        <v>0</v>
      </c>
      <c r="O34" s="26">
        <v>0</v>
      </c>
      <c r="Q34" s="26">
        <v>0</v>
      </c>
      <c r="S34" s="26">
        <f t="shared" si="10"/>
        <v>17267697</v>
      </c>
      <c r="U34" s="8">
        <v>5292</v>
      </c>
      <c r="V34" s="8"/>
      <c r="W34" s="8">
        <f t="shared" si="11"/>
        <v>96701161082</v>
      </c>
      <c r="X34" s="8"/>
      <c r="Y34" s="8">
        <v>90665712971.138397</v>
      </c>
      <c r="Z34" s="8"/>
      <c r="AA34" s="54">
        <f t="shared" si="2"/>
        <v>2.405519752959125E-2</v>
      </c>
      <c r="AC34" s="29"/>
      <c r="AE34" s="141"/>
    </row>
    <row r="35" spans="1:31" ht="30" customHeight="1">
      <c r="A35" s="194" t="s">
        <v>200</v>
      </c>
      <c r="B35" s="194"/>
      <c r="C35" s="194"/>
      <c r="E35" s="8">
        <v>2457000</v>
      </c>
      <c r="G35" s="8">
        <v>21801942318</v>
      </c>
      <c r="I35" s="8">
        <v>18187535129.400002</v>
      </c>
      <c r="K35" s="8">
        <v>0</v>
      </c>
      <c r="M35" s="8">
        <v>0</v>
      </c>
      <c r="O35" s="26">
        <v>0</v>
      </c>
      <c r="Q35" s="26">
        <v>0</v>
      </c>
      <c r="S35" s="26">
        <f t="shared" si="10"/>
        <v>2457000</v>
      </c>
      <c r="U35" s="8">
        <v>7087</v>
      </c>
      <c r="V35" s="8"/>
      <c r="W35" s="8">
        <f t="shared" si="11"/>
        <v>21801942318</v>
      </c>
      <c r="X35" s="8"/>
      <c r="Y35" s="8">
        <v>17278158372.93</v>
      </c>
      <c r="Z35" s="8"/>
      <c r="AA35" s="54">
        <f t="shared" si="2"/>
        <v>4.5841972559207619E-3</v>
      </c>
      <c r="AC35" s="29"/>
      <c r="AE35" s="141"/>
    </row>
    <row r="36" spans="1:31" ht="30" customHeight="1">
      <c r="A36" s="194" t="s">
        <v>211</v>
      </c>
      <c r="B36" s="194"/>
      <c r="C36" s="194"/>
      <c r="E36" s="8">
        <v>837498</v>
      </c>
      <c r="G36" s="8">
        <v>3712368271</v>
      </c>
      <c r="I36" s="8">
        <v>3451243255.33038</v>
      </c>
      <c r="K36" s="8">
        <v>0</v>
      </c>
      <c r="M36" s="8">
        <v>0</v>
      </c>
      <c r="O36" s="26">
        <v>0</v>
      </c>
      <c r="Q36" s="26">
        <v>0</v>
      </c>
      <c r="S36" s="26">
        <f t="shared" si="10"/>
        <v>837498</v>
      </c>
      <c r="U36" s="8">
        <v>3945</v>
      </c>
      <c r="V36" s="8"/>
      <c r="W36" s="8">
        <f t="shared" si="11"/>
        <v>3712368271</v>
      </c>
      <c r="X36" s="8"/>
      <c r="Y36" s="8">
        <v>3278681092.5638599</v>
      </c>
      <c r="Z36" s="8"/>
      <c r="AA36" s="54">
        <f t="shared" si="2"/>
        <v>8.6989137054782953E-4</v>
      </c>
      <c r="AC36" s="29"/>
      <c r="AE36" s="141"/>
    </row>
    <row r="37" spans="1:31" ht="30" customHeight="1">
      <c r="A37" s="194" t="s">
        <v>212</v>
      </c>
      <c r="B37" s="194"/>
      <c r="C37" s="194"/>
      <c r="E37" s="8">
        <v>13115430</v>
      </c>
      <c r="G37" s="8">
        <v>50869303368</v>
      </c>
      <c r="I37" s="8">
        <v>34083790994.655899</v>
      </c>
      <c r="K37" s="8">
        <v>0</v>
      </c>
      <c r="M37" s="8">
        <v>0</v>
      </c>
      <c r="O37" s="26">
        <v>0</v>
      </c>
      <c r="Q37" s="26">
        <v>0</v>
      </c>
      <c r="S37" s="26">
        <f t="shared" si="10"/>
        <v>13115430</v>
      </c>
      <c r="U37" s="8">
        <v>2488</v>
      </c>
      <c r="V37" s="8"/>
      <c r="W37" s="8">
        <f t="shared" si="11"/>
        <v>50869303368</v>
      </c>
      <c r="X37" s="8"/>
      <c r="Y37" s="8">
        <v>32379601444.9231</v>
      </c>
      <c r="Z37" s="8"/>
      <c r="AA37" s="54">
        <f t="shared" si="2"/>
        <v>8.590873916526855E-3</v>
      </c>
      <c r="AC37" s="29"/>
      <c r="AE37" s="141"/>
    </row>
    <row r="38" spans="1:31" ht="30" customHeight="1">
      <c r="A38" s="195" t="s">
        <v>203</v>
      </c>
      <c r="B38" s="195"/>
      <c r="C38" s="195"/>
      <c r="D38" s="143"/>
      <c r="E38" s="144">
        <v>6322</v>
      </c>
      <c r="F38" s="143"/>
      <c r="G38" s="144">
        <v>149388207026</v>
      </c>
      <c r="H38" s="143"/>
      <c r="I38" s="144">
        <v>156219857471</v>
      </c>
      <c r="J38" s="143"/>
      <c r="K38" s="144">
        <v>0</v>
      </c>
      <c r="L38" s="144"/>
      <c r="M38" s="144">
        <v>0</v>
      </c>
      <c r="N38" s="144"/>
      <c r="O38" s="26">
        <v>0</v>
      </c>
      <c r="P38" s="143"/>
      <c r="Q38" s="26">
        <v>0</v>
      </c>
      <c r="R38" s="143"/>
      <c r="S38" s="26">
        <f t="shared" si="10"/>
        <v>6322</v>
      </c>
      <c r="T38" s="143"/>
      <c r="U38" s="8">
        <v>22637970</v>
      </c>
      <c r="V38" s="8"/>
      <c r="W38" s="8">
        <f t="shared" si="11"/>
        <v>149388207026</v>
      </c>
      <c r="X38" s="8"/>
      <c r="Y38" s="8">
        <v>142773764948.784</v>
      </c>
      <c r="Z38" s="8"/>
      <c r="AA38" s="54">
        <f t="shared" si="2"/>
        <v>3.788037401723978E-2</v>
      </c>
      <c r="AC38" s="29"/>
    </row>
    <row r="39" spans="1:31" ht="30" customHeight="1">
      <c r="A39" s="195" t="s">
        <v>204</v>
      </c>
      <c r="B39" s="195"/>
      <c r="C39" s="195"/>
      <c r="D39" s="143"/>
      <c r="E39" s="144">
        <v>39745</v>
      </c>
      <c r="F39" s="143"/>
      <c r="G39" s="144">
        <v>44771468454</v>
      </c>
      <c r="H39" s="143"/>
      <c r="I39" s="144">
        <v>186353176400</v>
      </c>
      <c r="J39" s="143"/>
      <c r="K39" s="144">
        <v>0</v>
      </c>
      <c r="L39" s="143"/>
      <c r="M39" s="144">
        <v>0</v>
      </c>
      <c r="N39" s="143"/>
      <c r="O39" s="26">
        <v>0</v>
      </c>
      <c r="P39" s="143"/>
      <c r="Q39" s="8">
        <v>0</v>
      </c>
      <c r="R39" s="143"/>
      <c r="S39" s="26">
        <f t="shared" si="10"/>
        <v>39745</v>
      </c>
      <c r="T39" s="143"/>
      <c r="U39" s="8">
        <v>3962000</v>
      </c>
      <c r="V39" s="8"/>
      <c r="W39" s="8">
        <f t="shared" si="11"/>
        <v>44771468454</v>
      </c>
      <c r="X39" s="8"/>
      <c r="Y39" s="8">
        <v>157091762744</v>
      </c>
      <c r="Z39" s="8"/>
      <c r="AA39" s="54">
        <f t="shared" si="2"/>
        <v>4.1679188959574294E-2</v>
      </c>
      <c r="AC39" s="29"/>
    </row>
    <row r="40" spans="1:31" ht="30" customHeight="1" thickBot="1">
      <c r="A40" s="190" t="s">
        <v>43</v>
      </c>
      <c r="B40" s="190"/>
      <c r="C40" s="190"/>
      <c r="D40" s="190"/>
      <c r="E40" s="22">
        <f>SUM(E9:E39)</f>
        <v>1089428042</v>
      </c>
      <c r="F40" s="15"/>
      <c r="G40" s="22">
        <f>SUM(G9:G39)</f>
        <v>3657980402731</v>
      </c>
      <c r="H40" s="15"/>
      <c r="I40" s="22">
        <f>SUM(I9:I39)</f>
        <v>4113560726282.2476</v>
      </c>
      <c r="J40" s="15"/>
      <c r="K40" s="22">
        <f>SUM(K9:K39)</f>
        <v>6448044</v>
      </c>
      <c r="L40" s="15"/>
      <c r="M40" s="22">
        <f>SUM(M9:M39)</f>
        <v>0</v>
      </c>
      <c r="N40" s="15"/>
      <c r="O40" s="27">
        <f>SUM(O9:O39)</f>
        <v>-2</v>
      </c>
      <c r="P40" s="15"/>
      <c r="Q40" s="22">
        <f>SUM(Q9:Q39)</f>
        <v>2</v>
      </c>
      <c r="R40" s="15"/>
      <c r="S40" s="22">
        <f>SUM(S9:S39)</f>
        <v>1095876085</v>
      </c>
      <c r="T40" s="15"/>
      <c r="U40" s="132"/>
      <c r="V40" s="15"/>
      <c r="W40" s="22">
        <f>SUM(W9:W39)</f>
        <v>3657980393200</v>
      </c>
      <c r="X40" s="15"/>
      <c r="Y40" s="22">
        <f>SUM(Y9:Y39)</f>
        <v>3682197883232.668</v>
      </c>
      <c r="Z40" s="15"/>
      <c r="AA40" s="179">
        <f>SUM(AA9:AA39)</f>
        <v>0.97695142432069071</v>
      </c>
    </row>
    <row r="41" spans="1:31" ht="30" customHeight="1" thickTop="1">
      <c r="A41" s="193"/>
      <c r="B41" s="193"/>
      <c r="C41" s="193"/>
      <c r="D41" s="193"/>
      <c r="M41" s="8"/>
      <c r="W41" s="8"/>
      <c r="Y41" s="50"/>
    </row>
    <row r="42" spans="1:31" ht="30" customHeight="1">
      <c r="G42" s="8"/>
      <c r="Q42" s="145"/>
      <c r="W42" s="8"/>
      <c r="Y42" s="50"/>
    </row>
    <row r="43" spans="1:31" ht="30" customHeight="1">
      <c r="G43" s="8"/>
      <c r="Q43" s="145"/>
      <c r="S43" s="8"/>
      <c r="W43" s="8"/>
      <c r="Y43" s="8"/>
      <c r="AA43" s="8"/>
    </row>
    <row r="44" spans="1:31" ht="30" customHeight="1">
      <c r="E44" s="8"/>
      <c r="G44" s="8"/>
      <c r="I44" s="8"/>
      <c r="K44" s="8"/>
      <c r="Y44" s="8"/>
    </row>
    <row r="45" spans="1:31" ht="30" customHeight="1">
      <c r="M45" s="26"/>
    </row>
  </sheetData>
  <autoFilter ref="A1:AA40" xr:uid="{00000000-0001-0000-01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</autoFilter>
  <mergeCells count="53">
    <mergeCell ref="W7:W8"/>
    <mergeCell ref="Y7:Y8"/>
    <mergeCell ref="AA7:AA8"/>
    <mergeCell ref="A1:AA1"/>
    <mergeCell ref="A2:AA2"/>
    <mergeCell ref="A3:AA3"/>
    <mergeCell ref="B4:AA4"/>
    <mergeCell ref="A5:B5"/>
    <mergeCell ref="C5:AA5"/>
    <mergeCell ref="A7:C8"/>
    <mergeCell ref="E7:E8"/>
    <mergeCell ref="E6:I6"/>
    <mergeCell ref="K6:Q6"/>
    <mergeCell ref="S6:AA6"/>
    <mergeCell ref="K7:M7"/>
    <mergeCell ref="A10:C10"/>
    <mergeCell ref="A9:C9"/>
    <mergeCell ref="S7:S8"/>
    <mergeCell ref="U7:U8"/>
    <mergeCell ref="O7:Q7"/>
    <mergeCell ref="G7:G8"/>
    <mergeCell ref="I7:I8"/>
    <mergeCell ref="A14:C14"/>
    <mergeCell ref="A15:C15"/>
    <mergeCell ref="A12:C12"/>
    <mergeCell ref="A13:C13"/>
    <mergeCell ref="A11:C11"/>
    <mergeCell ref="A19:C19"/>
    <mergeCell ref="A20:C20"/>
    <mergeCell ref="A17:C17"/>
    <mergeCell ref="A18:C18"/>
    <mergeCell ref="A16:C16"/>
    <mergeCell ref="A25:C25"/>
    <mergeCell ref="A26:C26"/>
    <mergeCell ref="A21:C21"/>
    <mergeCell ref="A22:C22"/>
    <mergeCell ref="A24:C24"/>
    <mergeCell ref="A23:C23"/>
    <mergeCell ref="A41:D41"/>
    <mergeCell ref="A27:C27"/>
    <mergeCell ref="A29:C29"/>
    <mergeCell ref="A30:C30"/>
    <mergeCell ref="A40:D40"/>
    <mergeCell ref="A38:C38"/>
    <mergeCell ref="A39:C39"/>
    <mergeCell ref="A31:C31"/>
    <mergeCell ref="A32:C32"/>
    <mergeCell ref="A33:C33"/>
    <mergeCell ref="A34:C34"/>
    <mergeCell ref="A35:C35"/>
    <mergeCell ref="A36:C36"/>
    <mergeCell ref="A37:C37"/>
    <mergeCell ref="A28:C28"/>
  </mergeCells>
  <pageMargins left="0.39" right="0.39" top="0.39" bottom="0.39" header="0" footer="0"/>
  <pageSetup scale="50" fitToHeight="0" orientation="landscape" r:id="rId1"/>
  <ignoredErrors>
    <ignoredError sqref="S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AW17"/>
  <sheetViews>
    <sheetView rightToLeft="1" view="pageBreakPreview" topLeftCell="A7" zoomScaleNormal="100" zoomScaleSheetLayoutView="100" workbookViewId="0">
      <selection activeCell="O16" sqref="O16:S16"/>
    </sheetView>
  </sheetViews>
  <sheetFormatPr defaultRowHeight="30" customHeight="1"/>
  <cols>
    <col min="1" max="1" width="29.7109375" style="34" customWidth="1"/>
    <col min="2" max="2" width="1.28515625" style="34" customWidth="1"/>
    <col min="3" max="3" width="13" style="34" customWidth="1"/>
    <col min="4" max="4" width="1.28515625" style="34" customWidth="1"/>
    <col min="5" max="5" width="13" style="34" customWidth="1"/>
    <col min="6" max="6" width="1.28515625" style="34" customWidth="1"/>
    <col min="7" max="7" width="6.42578125" style="34" customWidth="1"/>
    <col min="8" max="8" width="1.28515625" style="34" customWidth="1"/>
    <col min="9" max="9" width="9.140625" style="34" customWidth="1"/>
    <col min="10" max="10" width="1.28515625" style="34" customWidth="1"/>
    <col min="11" max="11" width="9.85546875" style="34" bestFit="1" customWidth="1"/>
    <col min="12" max="12" width="1.28515625" style="34" customWidth="1"/>
    <col min="13" max="13" width="2.5703125" style="34" customWidth="1"/>
    <col min="14" max="14" width="1.28515625" style="34" customWidth="1"/>
    <col min="15" max="15" width="9.140625" style="34" customWidth="1"/>
    <col min="16" max="16" width="1.28515625" style="34" customWidth="1"/>
    <col min="17" max="17" width="2.5703125" style="34" customWidth="1"/>
    <col min="18" max="20" width="1.28515625" style="34" customWidth="1"/>
    <col min="21" max="21" width="6.42578125" style="34" customWidth="1"/>
    <col min="22" max="22" width="1.28515625" style="34" customWidth="1"/>
    <col min="23" max="23" width="2.5703125" style="34" customWidth="1"/>
    <col min="24" max="26" width="1.28515625" style="34" customWidth="1"/>
    <col min="27" max="27" width="8.7109375" style="34" customWidth="1"/>
    <col min="28" max="28" width="1.28515625" style="34" hidden="1" customWidth="1"/>
    <col min="29" max="29" width="2.5703125" style="34" hidden="1" customWidth="1"/>
    <col min="30" max="30" width="0.7109375" style="34" customWidth="1"/>
    <col min="31" max="32" width="1.28515625" style="34" customWidth="1"/>
    <col min="33" max="33" width="10.42578125" style="34" customWidth="1"/>
    <col min="34" max="34" width="1.28515625" style="34" customWidth="1"/>
    <col min="35" max="35" width="2.5703125" style="34" customWidth="1"/>
    <col min="36" max="36" width="1.28515625" style="34" customWidth="1"/>
    <col min="37" max="37" width="11.42578125" style="34" customWidth="1"/>
    <col min="38" max="38" width="1.28515625" style="34" customWidth="1"/>
    <col min="39" max="39" width="2.5703125" style="34" customWidth="1"/>
    <col min="40" max="40" width="1.28515625" style="34" customWidth="1"/>
    <col min="41" max="41" width="11.85546875" style="34" customWidth="1"/>
    <col min="42" max="42" width="1.28515625" style="34" customWidth="1"/>
    <col min="43" max="43" width="2.5703125" style="34" customWidth="1"/>
    <col min="44" max="44" width="1.28515625" style="34" customWidth="1"/>
    <col min="45" max="45" width="11.7109375" style="34" customWidth="1"/>
    <col min="46" max="47" width="1.28515625" style="34" customWidth="1"/>
    <col min="48" max="48" width="13" style="34" customWidth="1"/>
    <col min="49" max="49" width="7.7109375" style="34" customWidth="1"/>
    <col min="50" max="50" width="0.28515625" style="33" customWidth="1"/>
    <col min="51" max="16384" width="9.140625" style="33"/>
  </cols>
  <sheetData>
    <row r="1" spans="1:49" ht="30" customHeight="1">
      <c r="A1" s="211" t="s">
        <v>128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</row>
    <row r="2" spans="1:49" ht="30" customHeight="1">
      <c r="A2" s="211" t="s">
        <v>130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</row>
    <row r="3" spans="1:49" ht="30" customHeight="1">
      <c r="A3" s="211" t="s">
        <v>223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</row>
    <row r="4" spans="1:49" ht="30" customHeight="1">
      <c r="A4" s="209" t="s">
        <v>44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</row>
    <row r="5" spans="1:49" ht="30" customHeight="1">
      <c r="A5" s="205"/>
      <c r="B5" s="205"/>
      <c r="C5" s="205"/>
      <c r="D5" s="205"/>
      <c r="E5" s="205"/>
      <c r="F5" s="205"/>
      <c r="G5" s="205"/>
      <c r="I5" s="206" t="s">
        <v>216</v>
      </c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C5" s="206" t="s">
        <v>224</v>
      </c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</row>
    <row r="6" spans="1:49" ht="30" customHeight="1">
      <c r="A6" s="206" t="s">
        <v>45</v>
      </c>
      <c r="B6" s="206"/>
      <c r="C6" s="206"/>
      <c r="D6" s="206"/>
      <c r="E6" s="206"/>
      <c r="F6" s="206"/>
      <c r="G6" s="206"/>
      <c r="I6" s="206" t="s">
        <v>46</v>
      </c>
      <c r="J6" s="206"/>
      <c r="K6" s="206"/>
      <c r="M6" s="206" t="s">
        <v>47</v>
      </c>
      <c r="N6" s="206"/>
      <c r="O6" s="206"/>
      <c r="Q6" s="206" t="s">
        <v>48</v>
      </c>
      <c r="R6" s="206"/>
      <c r="S6" s="206"/>
      <c r="T6" s="206"/>
      <c r="U6" s="206"/>
      <c r="W6" s="206" t="s">
        <v>49</v>
      </c>
      <c r="X6" s="206"/>
      <c r="Y6" s="206"/>
      <c r="Z6" s="206"/>
      <c r="AA6" s="206"/>
      <c r="AC6" s="206" t="s">
        <v>46</v>
      </c>
      <c r="AD6" s="206"/>
      <c r="AE6" s="206"/>
      <c r="AF6" s="206"/>
      <c r="AG6" s="206"/>
      <c r="AI6" s="206" t="s">
        <v>47</v>
      </c>
      <c r="AJ6" s="206"/>
      <c r="AK6" s="206"/>
      <c r="AM6" s="206" t="s">
        <v>48</v>
      </c>
      <c r="AN6" s="206"/>
      <c r="AO6" s="206"/>
      <c r="AQ6" s="206" t="s">
        <v>49</v>
      </c>
      <c r="AR6" s="206"/>
      <c r="AS6" s="206"/>
    </row>
    <row r="7" spans="1:49" ht="30" customHeight="1">
      <c r="A7" s="210"/>
      <c r="B7" s="210"/>
      <c r="C7" s="210"/>
      <c r="D7" s="210"/>
      <c r="E7" s="210"/>
      <c r="F7" s="210"/>
      <c r="G7" s="210"/>
      <c r="I7" s="210"/>
      <c r="J7" s="210"/>
      <c r="K7" s="210"/>
      <c r="M7" s="210"/>
      <c r="N7" s="210"/>
      <c r="O7" s="210"/>
      <c r="Q7" s="210"/>
      <c r="R7" s="210"/>
      <c r="S7" s="210"/>
      <c r="T7" s="210"/>
      <c r="U7" s="210"/>
      <c r="W7" s="210"/>
      <c r="X7" s="210"/>
      <c r="Y7" s="210"/>
      <c r="Z7" s="210"/>
      <c r="AA7" s="210"/>
      <c r="AC7" s="210"/>
      <c r="AD7" s="210"/>
      <c r="AE7" s="210"/>
      <c r="AF7" s="210"/>
      <c r="AG7" s="210"/>
      <c r="AI7" s="210"/>
      <c r="AJ7" s="210"/>
      <c r="AK7" s="210"/>
      <c r="AM7" s="210"/>
      <c r="AN7" s="210"/>
      <c r="AO7" s="210"/>
      <c r="AQ7" s="210"/>
      <c r="AR7" s="210"/>
      <c r="AS7" s="210"/>
    </row>
    <row r="8" spans="1:49" ht="30" customHeight="1">
      <c r="A8" s="209" t="s">
        <v>50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</row>
    <row r="9" spans="1:49" ht="30" customHeight="1">
      <c r="C9" s="206" t="str">
        <f>I5</f>
        <v>1404/12/29</v>
      </c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Y9" s="206" t="str">
        <f>AC5</f>
        <v>1405/01/31</v>
      </c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</row>
    <row r="10" spans="1:49" ht="30" customHeight="1">
      <c r="A10" s="41" t="s">
        <v>45</v>
      </c>
      <c r="C10" s="36" t="s">
        <v>51</v>
      </c>
      <c r="D10" s="35"/>
      <c r="E10" s="36" t="s">
        <v>52</v>
      </c>
      <c r="F10" s="35"/>
      <c r="G10" s="207" t="s">
        <v>53</v>
      </c>
      <c r="H10" s="207"/>
      <c r="I10" s="207"/>
      <c r="J10" s="35"/>
      <c r="K10" s="207" t="s">
        <v>54</v>
      </c>
      <c r="L10" s="207"/>
      <c r="M10" s="207"/>
      <c r="N10" s="35"/>
      <c r="O10" s="207" t="s">
        <v>47</v>
      </c>
      <c r="P10" s="207"/>
      <c r="Q10" s="207"/>
      <c r="R10" s="35"/>
      <c r="S10" s="210" t="s">
        <v>48</v>
      </c>
      <c r="T10" s="210"/>
      <c r="U10" s="210"/>
      <c r="V10" s="210"/>
      <c r="W10" s="210"/>
      <c r="Y10" s="207" t="s">
        <v>51</v>
      </c>
      <c r="Z10" s="207"/>
      <c r="AA10" s="207"/>
      <c r="AB10" s="207"/>
      <c r="AC10" s="207"/>
      <c r="AD10" s="35"/>
      <c r="AE10" s="207" t="s">
        <v>52</v>
      </c>
      <c r="AF10" s="207"/>
      <c r="AG10" s="207"/>
      <c r="AH10" s="207"/>
      <c r="AI10" s="207"/>
      <c r="AJ10" s="35"/>
      <c r="AK10" s="207" t="s">
        <v>53</v>
      </c>
      <c r="AL10" s="207"/>
      <c r="AM10" s="207"/>
      <c r="AN10" s="35"/>
      <c r="AO10" s="207" t="s">
        <v>54</v>
      </c>
      <c r="AP10" s="207"/>
      <c r="AQ10" s="207"/>
      <c r="AR10" s="35"/>
      <c r="AS10" s="207" t="s">
        <v>47</v>
      </c>
      <c r="AT10" s="207"/>
      <c r="AU10" s="35"/>
      <c r="AV10" s="207" t="s">
        <v>48</v>
      </c>
      <c r="AW10" s="207"/>
    </row>
    <row r="11" spans="1:49" ht="30" customHeight="1">
      <c r="A11" s="34" t="s">
        <v>201</v>
      </c>
      <c r="C11" s="34" t="s">
        <v>55</v>
      </c>
      <c r="E11" s="34" t="s">
        <v>209</v>
      </c>
      <c r="G11" s="205"/>
      <c r="H11" s="205"/>
      <c r="I11" s="205"/>
      <c r="K11" s="37"/>
      <c r="L11" s="37"/>
      <c r="M11" s="37"/>
      <c r="O11" s="37"/>
      <c r="P11" s="37"/>
      <c r="Q11" s="37"/>
      <c r="R11" s="46"/>
      <c r="T11" s="205"/>
      <c r="U11" s="205"/>
      <c r="V11" s="205"/>
      <c r="W11" s="205"/>
      <c r="Y11" s="208" t="s">
        <v>55</v>
      </c>
      <c r="Z11" s="208"/>
      <c r="AA11" s="208"/>
      <c r="AG11" s="46" t="s">
        <v>209</v>
      </c>
      <c r="AH11" s="46"/>
      <c r="AI11" s="46"/>
      <c r="AJ11" s="46"/>
      <c r="AN11" s="37"/>
      <c r="AO11" s="34">
        <v>0</v>
      </c>
      <c r="AP11" s="37"/>
      <c r="AQ11" s="37"/>
      <c r="AS11" s="37">
        <v>0</v>
      </c>
      <c r="AT11" s="37"/>
      <c r="AV11" s="208">
        <v>0</v>
      </c>
      <c r="AW11" s="208"/>
    </row>
    <row r="12" spans="1:49" ht="30" customHeight="1">
      <c r="A12" s="34" t="s">
        <v>202</v>
      </c>
      <c r="C12" s="34" t="s">
        <v>55</v>
      </c>
      <c r="E12" s="34" t="s">
        <v>56</v>
      </c>
      <c r="K12" s="37"/>
      <c r="L12" s="37"/>
      <c r="M12" s="37"/>
      <c r="O12" s="37"/>
      <c r="P12" s="37"/>
      <c r="Q12" s="37"/>
      <c r="R12" s="46"/>
      <c r="T12" s="205"/>
      <c r="U12" s="205"/>
      <c r="V12" s="205"/>
      <c r="W12" s="205"/>
      <c r="Y12" s="205" t="s">
        <v>55</v>
      </c>
      <c r="Z12" s="205"/>
      <c r="AA12" s="205"/>
      <c r="AG12" s="46" t="s">
        <v>56</v>
      </c>
      <c r="AH12" s="46"/>
      <c r="AI12" s="46"/>
      <c r="AJ12" s="46"/>
      <c r="AN12" s="37"/>
      <c r="AO12" s="34">
        <v>0</v>
      </c>
      <c r="AP12" s="37"/>
      <c r="AQ12" s="37"/>
      <c r="AS12" s="37">
        <v>0</v>
      </c>
      <c r="AT12" s="37"/>
      <c r="AV12" s="205">
        <v>0</v>
      </c>
      <c r="AW12" s="205"/>
    </row>
    <row r="13" spans="1:49" ht="30" customHeight="1">
      <c r="A13" s="34" t="s">
        <v>210</v>
      </c>
      <c r="C13" s="34" t="s">
        <v>55</v>
      </c>
      <c r="E13" s="34" t="s">
        <v>209</v>
      </c>
      <c r="K13" s="37"/>
      <c r="L13" s="37"/>
      <c r="M13" s="37"/>
      <c r="O13" s="37"/>
      <c r="P13" s="37"/>
      <c r="Q13" s="37"/>
      <c r="R13" s="46"/>
      <c r="T13" s="205"/>
      <c r="U13" s="205"/>
      <c r="V13" s="205"/>
      <c r="W13" s="205"/>
      <c r="Z13" s="205" t="s">
        <v>55</v>
      </c>
      <c r="AA13" s="205"/>
      <c r="AG13" s="46" t="s">
        <v>209</v>
      </c>
      <c r="AH13" s="46"/>
      <c r="AI13" s="46"/>
      <c r="AJ13" s="46"/>
      <c r="AN13" s="37"/>
      <c r="AO13" s="34">
        <v>0</v>
      </c>
      <c r="AP13" s="37"/>
      <c r="AQ13" s="37"/>
      <c r="AS13" s="37">
        <v>0</v>
      </c>
      <c r="AT13" s="37"/>
      <c r="AV13" s="205">
        <v>0</v>
      </c>
      <c r="AW13" s="205"/>
    </row>
    <row r="14" spans="1:49" ht="30" customHeight="1">
      <c r="A14" s="209" t="s">
        <v>58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</row>
    <row r="15" spans="1:49" ht="30" customHeight="1">
      <c r="C15" s="206" t="str">
        <f>C9</f>
        <v>1404/12/29</v>
      </c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O15" s="206" t="str">
        <f>Y9</f>
        <v>1405/01/31</v>
      </c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K15" s="205"/>
      <c r="AL15" s="205"/>
      <c r="AM15" s="205"/>
      <c r="AO15" s="205"/>
      <c r="AP15" s="205"/>
      <c r="AQ15" s="205"/>
      <c r="AS15" s="205"/>
      <c r="AT15" s="205"/>
    </row>
    <row r="16" spans="1:49" ht="30" customHeight="1">
      <c r="A16" s="41" t="s">
        <v>45</v>
      </c>
      <c r="C16" s="36" t="s">
        <v>52</v>
      </c>
      <c r="D16" s="35"/>
      <c r="E16" s="36" t="s">
        <v>54</v>
      </c>
      <c r="F16" s="35"/>
      <c r="G16" s="207" t="s">
        <v>47</v>
      </c>
      <c r="H16" s="207"/>
      <c r="I16" s="207"/>
      <c r="J16" s="35"/>
      <c r="K16" s="207" t="s">
        <v>48</v>
      </c>
      <c r="L16" s="207"/>
      <c r="M16" s="207"/>
      <c r="O16" s="207" t="s">
        <v>52</v>
      </c>
      <c r="P16" s="207"/>
      <c r="Q16" s="207"/>
      <c r="R16" s="207"/>
      <c r="S16" s="207"/>
      <c r="T16" s="35"/>
      <c r="U16" s="207" t="s">
        <v>54</v>
      </c>
      <c r="V16" s="207"/>
      <c r="W16" s="207"/>
      <c r="X16" s="207"/>
      <c r="Y16" s="207"/>
      <c r="Z16" s="35"/>
      <c r="AA16" s="207" t="s">
        <v>47</v>
      </c>
      <c r="AB16" s="207"/>
      <c r="AC16" s="207"/>
      <c r="AD16" s="207"/>
      <c r="AE16" s="207"/>
      <c r="AF16" s="35"/>
      <c r="AG16" s="207" t="s">
        <v>48</v>
      </c>
      <c r="AH16" s="207"/>
      <c r="AI16" s="207"/>
      <c r="AK16" s="205"/>
      <c r="AL16" s="205"/>
      <c r="AM16" s="205"/>
      <c r="AO16" s="205"/>
      <c r="AP16" s="205"/>
      <c r="AQ16" s="205"/>
      <c r="AS16" s="205"/>
      <c r="AT16" s="205"/>
    </row>
    <row r="17" spans="1:46" ht="30" customHeight="1">
      <c r="A17" s="35"/>
      <c r="C17" s="35"/>
      <c r="E17" s="35"/>
      <c r="G17" s="208"/>
      <c r="H17" s="208"/>
      <c r="I17" s="208"/>
      <c r="K17" s="208"/>
      <c r="L17" s="208"/>
      <c r="M17" s="208"/>
      <c r="O17" s="208"/>
      <c r="P17" s="208"/>
      <c r="Q17" s="208"/>
      <c r="R17" s="208"/>
      <c r="S17" s="208"/>
      <c r="U17" s="208"/>
      <c r="V17" s="208"/>
      <c r="W17" s="208"/>
      <c r="X17" s="208"/>
      <c r="Y17" s="208"/>
      <c r="AA17" s="208"/>
      <c r="AB17" s="208"/>
      <c r="AC17" s="208"/>
      <c r="AD17" s="208"/>
      <c r="AE17" s="208"/>
      <c r="AG17" s="208"/>
      <c r="AH17" s="208"/>
      <c r="AI17" s="208"/>
      <c r="AK17" s="205"/>
      <c r="AL17" s="205"/>
      <c r="AM17" s="205"/>
      <c r="AO17" s="205"/>
      <c r="AP17" s="205"/>
      <c r="AQ17" s="205"/>
      <c r="AS17" s="205"/>
      <c r="AT17" s="205"/>
    </row>
  </sheetData>
  <mergeCells count="72">
    <mergeCell ref="T13:W13"/>
    <mergeCell ref="T12:W12"/>
    <mergeCell ref="A8:AW8"/>
    <mergeCell ref="C9:W9"/>
    <mergeCell ref="Y9:AV9"/>
    <mergeCell ref="AV11:AW11"/>
    <mergeCell ref="AV12:AW12"/>
    <mergeCell ref="AV13:AW13"/>
    <mergeCell ref="A7:G7"/>
    <mergeCell ref="Y10:AC10"/>
    <mergeCell ref="AV10:AW10"/>
    <mergeCell ref="AM7:AO7"/>
    <mergeCell ref="AQ7:AS7"/>
    <mergeCell ref="AC7:AG7"/>
    <mergeCell ref="AI7:AK7"/>
    <mergeCell ref="I7:K7"/>
    <mergeCell ref="M7:O7"/>
    <mergeCell ref="Q7:U7"/>
    <mergeCell ref="W7:AA7"/>
    <mergeCell ref="AC6:AG6"/>
    <mergeCell ref="AI6:AK6"/>
    <mergeCell ref="AM6:AO6"/>
    <mergeCell ref="AQ6:AS6"/>
    <mergeCell ref="A5:G5"/>
    <mergeCell ref="A6:G6"/>
    <mergeCell ref="I6:K6"/>
    <mergeCell ref="M6:O6"/>
    <mergeCell ref="Q6:U6"/>
    <mergeCell ref="W6:AA6"/>
    <mergeCell ref="A1:AW1"/>
    <mergeCell ref="A2:AW2"/>
    <mergeCell ref="A3:AW3"/>
    <mergeCell ref="A4:AW4"/>
    <mergeCell ref="I5:AA5"/>
    <mergeCell ref="AC5:AS5"/>
    <mergeCell ref="AK15:AM15"/>
    <mergeCell ref="AO15:AQ15"/>
    <mergeCell ref="A14:AW14"/>
    <mergeCell ref="G11:I11"/>
    <mergeCell ref="AE10:AI10"/>
    <mergeCell ref="AK10:AM10"/>
    <mergeCell ref="AO10:AQ10"/>
    <mergeCell ref="G10:I10"/>
    <mergeCell ref="K10:M10"/>
    <mergeCell ref="O10:Q10"/>
    <mergeCell ref="S10:W10"/>
    <mergeCell ref="AS10:AT10"/>
    <mergeCell ref="Y11:AA11"/>
    <mergeCell ref="Y12:AA12"/>
    <mergeCell ref="Z13:AA13"/>
    <mergeCell ref="T11:W11"/>
    <mergeCell ref="AK16:AM16"/>
    <mergeCell ref="AK17:AM17"/>
    <mergeCell ref="C15:M15"/>
    <mergeCell ref="O15:AI15"/>
    <mergeCell ref="G16:I16"/>
    <mergeCell ref="K16:M16"/>
    <mergeCell ref="O16:S16"/>
    <mergeCell ref="AG17:AI17"/>
    <mergeCell ref="AA17:AE17"/>
    <mergeCell ref="U17:Y17"/>
    <mergeCell ref="O17:S17"/>
    <mergeCell ref="U16:Y16"/>
    <mergeCell ref="AA16:AE16"/>
    <mergeCell ref="AG16:AI16"/>
    <mergeCell ref="K17:M17"/>
    <mergeCell ref="G17:I17"/>
    <mergeCell ref="AS15:AT15"/>
    <mergeCell ref="AS16:AT16"/>
    <mergeCell ref="AS17:AT17"/>
    <mergeCell ref="AO16:AQ16"/>
    <mergeCell ref="AO17:AQ17"/>
  </mergeCells>
  <phoneticPr fontId="12" type="noConversion"/>
  <pageMargins left="0.39" right="0.39" top="0.39" bottom="0.39" header="0" footer="0"/>
  <pageSetup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5EC7D-ECF5-4039-8036-6378B13631B3}">
  <sheetPr>
    <tabColor theme="0"/>
    <pageSetUpPr fitToPage="1"/>
  </sheetPr>
  <dimension ref="A1:Q38"/>
  <sheetViews>
    <sheetView rightToLeft="1" tabSelected="1" view="pageBreakPreview" zoomScaleNormal="100" zoomScaleSheetLayoutView="100" workbookViewId="0">
      <selection activeCell="G8" sqref="G8:G34"/>
    </sheetView>
  </sheetViews>
  <sheetFormatPr defaultRowHeight="30" customHeight="1"/>
  <cols>
    <col min="1" max="1" width="39" style="69" customWidth="1"/>
    <col min="2" max="2" width="1.28515625" style="69" customWidth="1"/>
    <col min="3" max="3" width="16.85546875" style="69" customWidth="1"/>
    <col min="4" max="4" width="1.28515625" style="69" customWidth="1"/>
    <col min="5" max="5" width="20.7109375" style="69" customWidth="1"/>
    <col min="6" max="6" width="1.28515625" style="69" customWidth="1"/>
    <col min="7" max="7" width="16.7109375" style="69" customWidth="1"/>
    <col min="8" max="8" width="1.28515625" style="69" customWidth="1"/>
    <col min="9" max="9" width="16.5703125" style="69" customWidth="1"/>
    <col min="10" max="10" width="1.28515625" style="69" customWidth="1"/>
    <col min="11" max="11" width="18.7109375" style="69" customWidth="1"/>
    <col min="12" max="12" width="1.28515625" style="69" customWidth="1"/>
    <col min="13" max="13" width="15.5703125" style="69" customWidth="1"/>
    <col min="14" max="14" width="1.28515625" style="69" customWidth="1"/>
    <col min="15" max="15" width="0.28515625" style="71" customWidth="1"/>
    <col min="16" max="16" width="6.7109375" style="71" customWidth="1"/>
    <col min="17" max="17" width="14.7109375" style="71" bestFit="1" customWidth="1"/>
    <col min="18" max="16384" width="9.140625" style="71"/>
  </cols>
  <sheetData>
    <row r="1" spans="1:14" ht="30" customHeight="1">
      <c r="A1" s="211" t="s">
        <v>226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</row>
    <row r="2" spans="1:14" ht="30" customHeight="1">
      <c r="A2" s="211" t="s">
        <v>129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</row>
    <row r="3" spans="1:14" ht="30" customHeight="1">
      <c r="A3" s="211" t="s">
        <v>223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</row>
    <row r="4" spans="1:14" s="72" customFormat="1" ht="30" customHeight="1">
      <c r="A4" s="209" t="s">
        <v>227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</row>
    <row r="5" spans="1:14" s="72" customFormat="1" ht="30" customHeight="1">
      <c r="A5" s="209" t="s">
        <v>228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</row>
    <row r="6" spans="1:14" ht="30" customHeight="1">
      <c r="A6" s="206" t="s">
        <v>229</v>
      </c>
      <c r="B6" s="34"/>
      <c r="C6" s="211" t="s">
        <v>224</v>
      </c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</row>
    <row r="7" spans="1:14" ht="42">
      <c r="A7" s="206"/>
      <c r="B7" s="34"/>
      <c r="C7" s="77" t="s">
        <v>9</v>
      </c>
      <c r="D7" s="35"/>
      <c r="E7" s="77" t="s">
        <v>230</v>
      </c>
      <c r="F7" s="35"/>
      <c r="G7" s="77" t="s">
        <v>231</v>
      </c>
      <c r="H7" s="34"/>
      <c r="I7" s="188" t="s">
        <v>232</v>
      </c>
      <c r="J7" s="35"/>
      <c r="K7" s="77" t="s">
        <v>233</v>
      </c>
      <c r="L7" s="35"/>
      <c r="M7" s="188" t="s">
        <v>234</v>
      </c>
      <c r="N7" s="185"/>
    </row>
    <row r="8" spans="1:14" ht="30" customHeight="1">
      <c r="A8" s="60" t="s">
        <v>137</v>
      </c>
      <c r="B8" s="34"/>
      <c r="C8" s="80">
        <v>4100000</v>
      </c>
      <c r="D8" s="79"/>
      <c r="E8" s="80">
        <v>7460</v>
      </c>
      <c r="F8" s="79"/>
      <c r="G8" s="80">
        <v>28832091709</v>
      </c>
      <c r="H8" s="34"/>
      <c r="I8" s="187">
        <v>-0.05</v>
      </c>
      <c r="J8" s="34"/>
      <c r="K8" s="81">
        <v>29056700000</v>
      </c>
      <c r="L8" s="34"/>
      <c r="M8" s="212"/>
      <c r="N8" s="212"/>
    </row>
    <row r="9" spans="1:14" ht="30" customHeight="1">
      <c r="A9" s="58" t="s">
        <v>30</v>
      </c>
      <c r="B9" s="34"/>
      <c r="C9" s="39">
        <v>58400000</v>
      </c>
      <c r="D9" s="79"/>
      <c r="E9" s="39">
        <v>2937</v>
      </c>
      <c r="F9" s="79"/>
      <c r="G9" s="39">
        <v>161685197005</v>
      </c>
      <c r="H9" s="34"/>
      <c r="I9" s="187">
        <v>-0.05</v>
      </c>
      <c r="J9" s="34"/>
      <c r="K9" s="38">
        <v>162944760000</v>
      </c>
      <c r="L9" s="34"/>
      <c r="M9" s="212"/>
      <c r="N9" s="212"/>
    </row>
    <row r="10" spans="1:14" ht="30" customHeight="1">
      <c r="A10" s="58" t="s">
        <v>134</v>
      </c>
      <c r="B10" s="34"/>
      <c r="C10" s="39">
        <v>28119937</v>
      </c>
      <c r="D10" s="79"/>
      <c r="E10" s="39">
        <v>2370</v>
      </c>
      <c r="F10" s="79"/>
      <c r="G10" s="39">
        <v>62822636101</v>
      </c>
      <c r="H10" s="34"/>
      <c r="I10" s="187">
        <v>-0.05</v>
      </c>
      <c r="J10" s="34"/>
      <c r="K10" s="37">
        <v>63312038156</v>
      </c>
      <c r="L10" s="34"/>
      <c r="M10" s="212"/>
      <c r="N10" s="212"/>
    </row>
    <row r="11" spans="1:14" ht="30" customHeight="1">
      <c r="A11" s="58" t="s">
        <v>38</v>
      </c>
      <c r="B11" s="34"/>
      <c r="C11" s="39">
        <v>51187974</v>
      </c>
      <c r="D11" s="79"/>
      <c r="E11" s="39">
        <v>7120</v>
      </c>
      <c r="F11" s="79"/>
      <c r="G11" s="39">
        <v>343559056060</v>
      </c>
      <c r="H11" s="34"/>
      <c r="I11" s="187">
        <v>-0.05</v>
      </c>
      <c r="J11" s="34"/>
      <c r="K11" s="37">
        <v>346235456136</v>
      </c>
      <c r="L11" s="34"/>
      <c r="M11" s="212"/>
      <c r="N11" s="212"/>
    </row>
    <row r="12" spans="1:14" ht="30" customHeight="1">
      <c r="A12" s="58" t="s">
        <v>237</v>
      </c>
      <c r="B12" s="34"/>
      <c r="C12" s="39">
        <v>8600000</v>
      </c>
      <c r="D12" s="79"/>
      <c r="E12" s="39">
        <v>12510</v>
      </c>
      <c r="F12" s="79"/>
      <c r="G12" s="39">
        <v>101416642209</v>
      </c>
      <c r="H12" s="34"/>
      <c r="I12" s="187">
        <v>-0.05</v>
      </c>
      <c r="J12" s="34"/>
      <c r="K12" s="37">
        <v>102206700000</v>
      </c>
      <c r="L12" s="34"/>
      <c r="M12" s="212"/>
      <c r="N12" s="212"/>
    </row>
    <row r="13" spans="1:14" ht="30" customHeight="1">
      <c r="A13" s="58" t="s">
        <v>34</v>
      </c>
      <c r="B13" s="34"/>
      <c r="C13" s="39">
        <v>11403752</v>
      </c>
      <c r="D13" s="79"/>
      <c r="E13" s="39">
        <v>2725</v>
      </c>
      <c r="F13" s="79"/>
      <c r="G13" s="39">
        <v>29293262081</v>
      </c>
      <c r="H13" s="34"/>
      <c r="I13" s="187">
        <v>-0.05</v>
      </c>
      <c r="J13" s="34"/>
      <c r="K13" s="37">
        <v>29521462990</v>
      </c>
      <c r="L13" s="34"/>
      <c r="M13" s="212"/>
      <c r="N13" s="212"/>
    </row>
    <row r="14" spans="1:14" ht="30" customHeight="1">
      <c r="A14" s="58" t="s">
        <v>217</v>
      </c>
      <c r="B14" s="34"/>
      <c r="C14" s="39">
        <v>17267697</v>
      </c>
      <c r="D14" s="79"/>
      <c r="E14" s="39">
        <v>5570</v>
      </c>
      <c r="F14" s="79"/>
      <c r="G14" s="39">
        <v>90665712971</v>
      </c>
      <c r="H14" s="34"/>
      <c r="I14" s="187">
        <v>-0.05</v>
      </c>
      <c r="J14" s="34"/>
      <c r="K14" s="37">
        <v>91372018676</v>
      </c>
      <c r="L14" s="34"/>
      <c r="M14" s="212"/>
      <c r="N14" s="212"/>
    </row>
    <row r="15" spans="1:14" ht="30" customHeight="1">
      <c r="A15" s="58" t="s">
        <v>36</v>
      </c>
      <c r="B15" s="34"/>
      <c r="C15" s="39">
        <v>58400000</v>
      </c>
      <c r="D15" s="79"/>
      <c r="E15" s="39">
        <v>13700</v>
      </c>
      <c r="F15" s="79"/>
      <c r="G15" s="39">
        <v>754200612520</v>
      </c>
      <c r="H15" s="34"/>
      <c r="I15" s="187">
        <v>-0.05</v>
      </c>
      <c r="J15" s="34"/>
      <c r="K15" s="37">
        <v>760076000000</v>
      </c>
      <c r="L15" s="34"/>
      <c r="M15" s="212"/>
      <c r="N15" s="212"/>
    </row>
    <row r="16" spans="1:14" ht="30" customHeight="1">
      <c r="A16" s="58" t="s">
        <v>138</v>
      </c>
      <c r="B16" s="34"/>
      <c r="C16" s="39">
        <v>63400000</v>
      </c>
      <c r="D16" s="79"/>
      <c r="E16" s="39">
        <v>2049</v>
      </c>
      <c r="F16" s="79"/>
      <c r="G16" s="39">
        <v>122457300883</v>
      </c>
      <c r="H16" s="34"/>
      <c r="I16" s="187">
        <v>-0.05</v>
      </c>
      <c r="J16" s="34"/>
      <c r="K16" s="37">
        <v>123411270000</v>
      </c>
      <c r="L16" s="34"/>
      <c r="M16" s="212"/>
      <c r="N16" s="212"/>
    </row>
    <row r="17" spans="1:14" ht="30" customHeight="1">
      <c r="A17" s="58" t="s">
        <v>135</v>
      </c>
      <c r="B17" s="34"/>
      <c r="C17" s="39">
        <v>61672431</v>
      </c>
      <c r="D17" s="79"/>
      <c r="E17" s="39">
        <v>1901</v>
      </c>
      <c r="F17" s="79"/>
      <c r="G17" s="39">
        <v>110516380029</v>
      </c>
      <c r="H17" s="34"/>
      <c r="I17" s="187">
        <v>-0.05</v>
      </c>
      <c r="J17" s="34"/>
      <c r="K17" s="37">
        <v>111377326764</v>
      </c>
      <c r="L17" s="34"/>
      <c r="M17" s="212"/>
      <c r="N17" s="212"/>
    </row>
    <row r="18" spans="1:14" ht="30" customHeight="1">
      <c r="A18" s="58" t="s">
        <v>31</v>
      </c>
      <c r="B18" s="34"/>
      <c r="C18" s="39">
        <v>394611000</v>
      </c>
      <c r="D18" s="79"/>
      <c r="E18" s="39">
        <v>2610</v>
      </c>
      <c r="F18" s="79"/>
      <c r="G18" s="39">
        <v>817578651753</v>
      </c>
      <c r="H18" s="34"/>
      <c r="I18" s="187">
        <v>-0.05</v>
      </c>
      <c r="J18" s="34"/>
      <c r="K18" s="37">
        <v>823947768000</v>
      </c>
      <c r="L18" s="34"/>
      <c r="M18" s="212"/>
      <c r="N18" s="212"/>
    </row>
    <row r="19" spans="1:14" ht="30" customHeight="1">
      <c r="A19" s="58" t="s">
        <v>163</v>
      </c>
      <c r="B19" s="34"/>
      <c r="C19" s="39">
        <v>158266170</v>
      </c>
      <c r="D19" s="79"/>
      <c r="E19" s="39">
        <v>2000</v>
      </c>
      <c r="F19" s="79"/>
      <c r="G19" s="39">
        <v>251268436009</v>
      </c>
      <c r="H19" s="34"/>
      <c r="I19" s="187">
        <v>-0.05</v>
      </c>
      <c r="J19" s="34"/>
      <c r="K19" s="37">
        <v>253225872000</v>
      </c>
      <c r="L19" s="34"/>
      <c r="M19" s="212"/>
      <c r="N19" s="212"/>
    </row>
    <row r="20" spans="1:14" ht="30" customHeight="1">
      <c r="A20" s="58" t="s">
        <v>218</v>
      </c>
      <c r="B20" s="34"/>
      <c r="C20" s="39">
        <v>13115430</v>
      </c>
      <c r="D20" s="79"/>
      <c r="E20" s="39">
        <v>2619</v>
      </c>
      <c r="F20" s="79"/>
      <c r="G20" s="39">
        <v>32379601445</v>
      </c>
      <c r="H20" s="34"/>
      <c r="I20" s="187">
        <v>-0.05</v>
      </c>
      <c r="J20" s="34"/>
      <c r="K20" s="37">
        <v>32631845612</v>
      </c>
      <c r="L20" s="34"/>
      <c r="M20" s="212"/>
      <c r="N20" s="212"/>
    </row>
    <row r="21" spans="1:14" ht="30" customHeight="1">
      <c r="A21" s="58" t="s">
        <v>219</v>
      </c>
      <c r="B21" s="34"/>
      <c r="C21" s="39">
        <v>1714</v>
      </c>
      <c r="D21" s="79"/>
      <c r="E21" s="39">
        <v>5650</v>
      </c>
      <c r="F21" s="79"/>
      <c r="G21" s="39">
        <v>9128780</v>
      </c>
      <c r="H21" s="34"/>
      <c r="I21" s="187">
        <v>-0.05</v>
      </c>
      <c r="J21" s="34"/>
      <c r="K21" s="37">
        <v>9199895</v>
      </c>
      <c r="L21" s="34"/>
      <c r="M21" s="212"/>
      <c r="N21" s="212"/>
    </row>
    <row r="22" spans="1:14" ht="30" customHeight="1">
      <c r="A22" s="58" t="s">
        <v>32</v>
      </c>
      <c r="B22" s="34"/>
      <c r="C22" s="39">
        <v>859076</v>
      </c>
      <c r="D22" s="79"/>
      <c r="E22" s="39">
        <v>1546</v>
      </c>
      <c r="F22" s="79"/>
      <c r="G22" s="39">
        <v>1251971788</v>
      </c>
      <c r="H22" s="34"/>
      <c r="I22" s="187">
        <v>-0.05</v>
      </c>
      <c r="J22" s="34"/>
      <c r="K22" s="37">
        <v>1261724921</v>
      </c>
      <c r="L22" s="34"/>
      <c r="M22" s="212"/>
      <c r="N22" s="212"/>
    </row>
    <row r="23" spans="1:14" ht="30" customHeight="1">
      <c r="A23" s="58" t="s">
        <v>33</v>
      </c>
      <c r="B23" s="34"/>
      <c r="C23" s="39">
        <v>71012562</v>
      </c>
      <c r="D23" s="79"/>
      <c r="E23" s="39">
        <v>4243</v>
      </c>
      <c r="F23" s="79"/>
      <c r="G23" s="39">
        <v>284028342719</v>
      </c>
      <c r="H23" s="34"/>
      <c r="I23" s="187">
        <v>-0.05</v>
      </c>
      <c r="J23" s="34"/>
      <c r="K23" s="37">
        <v>286240985538</v>
      </c>
      <c r="L23" s="34"/>
      <c r="M23" s="212"/>
      <c r="N23" s="212"/>
    </row>
    <row r="24" spans="1:14" ht="30" customHeight="1">
      <c r="A24" s="58" t="s">
        <v>148</v>
      </c>
      <c r="B24" s="34"/>
      <c r="C24" s="39">
        <v>9074762</v>
      </c>
      <c r="D24" s="79"/>
      <c r="E24" s="39">
        <v>1465</v>
      </c>
      <c r="F24" s="79"/>
      <c r="G24" s="39">
        <v>12532171659</v>
      </c>
      <c r="H24" s="34"/>
      <c r="I24" s="187">
        <v>-0.05</v>
      </c>
      <c r="J24" s="34"/>
      <c r="K24" s="37">
        <v>12629800014</v>
      </c>
      <c r="L24" s="34"/>
      <c r="M24" s="212"/>
      <c r="N24" s="212"/>
    </row>
    <row r="25" spans="1:14" ht="30" customHeight="1">
      <c r="A25" s="58" t="s">
        <v>161</v>
      </c>
      <c r="B25" s="34"/>
      <c r="C25" s="39">
        <v>19406</v>
      </c>
      <c r="D25" s="79"/>
      <c r="E25" s="39">
        <v>9927</v>
      </c>
      <c r="F25" s="79"/>
      <c r="G25" s="39">
        <v>181596517</v>
      </c>
      <c r="H25" s="34"/>
      <c r="I25" s="187">
        <v>-0.05</v>
      </c>
      <c r="J25" s="34"/>
      <c r="K25" s="37">
        <v>183011194</v>
      </c>
      <c r="L25" s="34"/>
      <c r="M25" s="212"/>
      <c r="N25" s="212"/>
    </row>
    <row r="26" spans="1:14" ht="30" customHeight="1">
      <c r="A26" s="58" t="s">
        <v>149</v>
      </c>
      <c r="B26" s="34"/>
      <c r="C26" s="39">
        <v>3301550</v>
      </c>
      <c r="D26" s="79"/>
      <c r="E26" s="39">
        <v>11150</v>
      </c>
      <c r="F26" s="79"/>
      <c r="G26" s="39">
        <v>34701337378</v>
      </c>
      <c r="H26" s="34"/>
      <c r="I26" s="187">
        <v>-0.05</v>
      </c>
      <c r="J26" s="34"/>
      <c r="K26" s="37">
        <v>34971668375</v>
      </c>
      <c r="L26" s="34"/>
      <c r="M26" s="212"/>
      <c r="N26" s="212"/>
    </row>
    <row r="27" spans="1:14" ht="30" customHeight="1">
      <c r="A27" s="58" t="s">
        <v>42</v>
      </c>
      <c r="B27" s="34"/>
      <c r="C27" s="39">
        <v>2000000</v>
      </c>
      <c r="D27" s="79"/>
      <c r="E27" s="39">
        <v>14640</v>
      </c>
      <c r="F27" s="79"/>
      <c r="G27" s="39">
        <v>27600982320</v>
      </c>
      <c r="H27" s="34"/>
      <c r="I27" s="187">
        <v>-0.05</v>
      </c>
      <c r="J27" s="34"/>
      <c r="K27" s="37">
        <v>27816000000</v>
      </c>
      <c r="L27" s="34"/>
      <c r="M27" s="212"/>
      <c r="N27" s="212"/>
    </row>
    <row r="28" spans="1:14" ht="30" customHeight="1">
      <c r="A28" s="58" t="s">
        <v>156</v>
      </c>
      <c r="B28" s="34"/>
      <c r="C28" s="39">
        <v>4900000</v>
      </c>
      <c r="D28" s="79"/>
      <c r="E28" s="39">
        <v>4188</v>
      </c>
      <c r="F28" s="79"/>
      <c r="G28" s="39">
        <v>19344442568</v>
      </c>
      <c r="H28" s="34"/>
      <c r="I28" s="187">
        <v>-0.05</v>
      </c>
      <c r="J28" s="34"/>
      <c r="K28" s="37">
        <v>19495140000</v>
      </c>
      <c r="L28" s="34"/>
      <c r="M28" s="212"/>
      <c r="N28" s="212"/>
    </row>
    <row r="29" spans="1:14" ht="30" customHeight="1">
      <c r="A29" s="58" t="s">
        <v>157</v>
      </c>
      <c r="B29" s="34"/>
      <c r="C29" s="39">
        <v>1000000</v>
      </c>
      <c r="D29" s="79"/>
      <c r="E29" s="39">
        <v>2125</v>
      </c>
      <c r="F29" s="79"/>
      <c r="G29" s="39">
        <v>2003145062</v>
      </c>
      <c r="H29" s="34"/>
      <c r="I29" s="187">
        <v>-0.05</v>
      </c>
      <c r="J29" s="34"/>
      <c r="K29" s="37">
        <v>2018750000</v>
      </c>
      <c r="L29" s="34"/>
      <c r="M29" s="212"/>
      <c r="N29" s="212"/>
    </row>
    <row r="30" spans="1:14" ht="30" customHeight="1">
      <c r="A30" s="58" t="s">
        <v>15</v>
      </c>
      <c r="B30" s="34"/>
      <c r="C30" s="39">
        <v>65000000</v>
      </c>
      <c r="D30" s="79"/>
      <c r="E30" s="39">
        <v>1078</v>
      </c>
      <c r="F30" s="79"/>
      <c r="G30" s="39">
        <v>66051940955</v>
      </c>
      <c r="H30" s="34"/>
      <c r="I30" s="187">
        <v>-0.05</v>
      </c>
      <c r="J30" s="34"/>
      <c r="K30" s="37">
        <v>66566500000</v>
      </c>
      <c r="L30" s="34"/>
      <c r="M30" s="212"/>
      <c r="N30" s="212"/>
    </row>
    <row r="31" spans="1:14" ht="30" customHeight="1">
      <c r="A31" s="58" t="s">
        <v>20</v>
      </c>
      <c r="B31" s="34"/>
      <c r="C31" s="39">
        <v>342500</v>
      </c>
      <c r="D31" s="79"/>
      <c r="E31" s="39">
        <v>1987</v>
      </c>
      <c r="F31" s="79"/>
      <c r="G31" s="39">
        <v>641522524</v>
      </c>
      <c r="H31" s="34"/>
      <c r="I31" s="187">
        <v>-0.05</v>
      </c>
      <c r="J31" s="34"/>
      <c r="K31" s="38">
        <v>646520125</v>
      </c>
      <c r="L31" s="34"/>
      <c r="M31" s="212"/>
      <c r="N31" s="212"/>
    </row>
    <row r="32" spans="1:14" ht="30" customHeight="1">
      <c r="A32" s="58" t="s">
        <v>211</v>
      </c>
      <c r="B32" s="34"/>
      <c r="C32" s="39">
        <v>837498</v>
      </c>
      <c r="D32" s="79"/>
      <c r="E32" s="39">
        <v>4153</v>
      </c>
      <c r="F32" s="79"/>
      <c r="G32" s="39">
        <v>3278681093</v>
      </c>
      <c r="H32" s="34"/>
      <c r="I32" s="187">
        <v>-0.05</v>
      </c>
      <c r="J32" s="34"/>
      <c r="K32" s="38">
        <v>3304222734</v>
      </c>
      <c r="L32" s="34"/>
      <c r="M32" s="212"/>
      <c r="N32" s="212"/>
    </row>
    <row r="33" spans="1:17" ht="30" customHeight="1">
      <c r="A33" s="58" t="s">
        <v>23</v>
      </c>
      <c r="B33" s="34"/>
      <c r="C33" s="39">
        <v>25000</v>
      </c>
      <c r="D33" s="79"/>
      <c r="E33" s="39">
        <v>39500</v>
      </c>
      <c r="F33" s="79"/>
      <c r="G33" s="39">
        <v>930873294</v>
      </c>
      <c r="H33" s="34"/>
      <c r="I33" s="187">
        <v>-0.05</v>
      </c>
      <c r="J33" s="34"/>
      <c r="K33" s="38">
        <v>938125000</v>
      </c>
      <c r="L33" s="34"/>
      <c r="M33" s="212"/>
      <c r="N33" s="212"/>
    </row>
    <row r="34" spans="1:17" ht="30" customHeight="1">
      <c r="A34" s="58" t="s">
        <v>200</v>
      </c>
      <c r="B34" s="34"/>
      <c r="C34" s="39">
        <v>2457000</v>
      </c>
      <c r="D34" s="79"/>
      <c r="E34" s="39">
        <v>7460</v>
      </c>
      <c r="F34" s="79"/>
      <c r="G34" s="39">
        <v>17278158373</v>
      </c>
      <c r="H34" s="34"/>
      <c r="I34" s="187">
        <v>-0.05</v>
      </c>
      <c r="J34" s="34"/>
      <c r="K34" s="38">
        <v>17412759000</v>
      </c>
      <c r="L34" s="34"/>
      <c r="M34" s="212"/>
      <c r="N34" s="212"/>
    </row>
    <row r="35" spans="1:17" ht="30" customHeight="1" thickBot="1">
      <c r="A35" s="183" t="s">
        <v>43</v>
      </c>
      <c r="B35" s="34"/>
      <c r="C35" s="82">
        <f>SUM(C8:C34)</f>
        <v>1089375459</v>
      </c>
      <c r="D35" s="34"/>
      <c r="E35" s="182"/>
      <c r="F35" s="34"/>
      <c r="G35" s="182"/>
      <c r="H35" s="34"/>
      <c r="I35" s="82"/>
      <c r="J35" s="32"/>
      <c r="K35" s="83">
        <f>SUM(K8:K34)</f>
        <v>3402813625130</v>
      </c>
      <c r="L35" s="32"/>
      <c r="M35" s="186"/>
      <c r="N35" s="32"/>
    </row>
    <row r="36" spans="1:17" ht="30" customHeight="1" thickTop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8" spans="1:17" ht="30" customHeight="1">
      <c r="Q38" s="73"/>
    </row>
  </sheetData>
  <autoFilter ref="A1:A38" xr:uid="{00000000-0001-0000-0E00-000000000000}"/>
  <mergeCells count="34">
    <mergeCell ref="A1:N1"/>
    <mergeCell ref="A2:N2"/>
    <mergeCell ref="A3:N3"/>
    <mergeCell ref="A4:N4"/>
    <mergeCell ref="A6:A7"/>
    <mergeCell ref="A5:N5"/>
    <mergeCell ref="C6:N6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33:N33"/>
    <mergeCell ref="M34:N34"/>
    <mergeCell ref="M28:N28"/>
    <mergeCell ref="M29:N29"/>
    <mergeCell ref="M30:N30"/>
    <mergeCell ref="M31:N31"/>
    <mergeCell ref="M32:N32"/>
  </mergeCells>
  <pageMargins left="0.39" right="0.39" top="0.39" bottom="0.39" header="0" footer="0"/>
  <pageSetup scale="8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Q15"/>
  <sheetViews>
    <sheetView rightToLeft="1" view="pageBreakPreview" zoomScaleNormal="100" zoomScaleSheetLayoutView="100" workbookViewId="0">
      <selection activeCell="I12" sqref="I12"/>
    </sheetView>
  </sheetViews>
  <sheetFormatPr defaultRowHeight="30" customHeight="1"/>
  <cols>
    <col min="1" max="1" width="5.140625" style="4" customWidth="1"/>
    <col min="2" max="2" width="29.7109375" style="4" customWidth="1"/>
    <col min="3" max="3" width="1.28515625" style="4" customWidth="1"/>
    <col min="4" max="4" width="17.85546875" style="4" customWidth="1"/>
    <col min="5" max="5" width="1.28515625" style="4" customWidth="1"/>
    <col min="6" max="6" width="18.28515625" style="4" customWidth="1"/>
    <col min="7" max="7" width="1.28515625" style="4" customWidth="1"/>
    <col min="8" max="8" width="19.5703125" style="26" customWidth="1"/>
    <col min="9" max="9" width="1.28515625" style="4" customWidth="1"/>
    <col min="10" max="10" width="18.28515625" style="4" customWidth="1"/>
    <col min="11" max="11" width="1.28515625" style="4" customWidth="1"/>
    <col min="12" max="12" width="15.42578125" style="4" customWidth="1"/>
    <col min="13" max="13" width="0.28515625" style="13" customWidth="1"/>
    <col min="14" max="14" width="17.85546875" style="13" bestFit="1" customWidth="1"/>
    <col min="15" max="15" width="18.5703125" style="30" customWidth="1"/>
    <col min="16" max="16" width="9.140625" style="13"/>
    <col min="17" max="17" width="20.140625" style="13" customWidth="1"/>
    <col min="18" max="16384" width="9.140625" style="13"/>
  </cols>
  <sheetData>
    <row r="1" spans="1:17" ht="30" customHeight="1">
      <c r="A1" s="190" t="s">
        <v>128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17" ht="30" customHeight="1">
      <c r="A2" s="190" t="s">
        <v>129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</row>
    <row r="3" spans="1:17" ht="30" customHeight="1">
      <c r="A3" s="190" t="s">
        <v>223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</row>
    <row r="4" spans="1:17" ht="30" customHeight="1">
      <c r="A4" s="3" t="s">
        <v>59</v>
      </c>
      <c r="B4" s="191" t="s">
        <v>60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</row>
    <row r="5" spans="1:17" ht="30" customHeight="1">
      <c r="D5" s="1" t="s">
        <v>216</v>
      </c>
      <c r="F5" s="192" t="s">
        <v>5</v>
      </c>
      <c r="G5" s="192"/>
      <c r="H5" s="192"/>
      <c r="J5" s="213" t="s">
        <v>224</v>
      </c>
      <c r="K5" s="213"/>
      <c r="L5" s="213"/>
    </row>
    <row r="6" spans="1:17" ht="42" customHeight="1">
      <c r="A6" s="192" t="s">
        <v>61</v>
      </c>
      <c r="B6" s="192"/>
      <c r="D6" s="1" t="s">
        <v>62</v>
      </c>
      <c r="F6" s="1" t="s">
        <v>63</v>
      </c>
      <c r="H6" s="28" t="s">
        <v>64</v>
      </c>
      <c r="J6" s="52" t="s">
        <v>62</v>
      </c>
      <c r="L6" s="31" t="s">
        <v>14</v>
      </c>
      <c r="Q6" s="29"/>
    </row>
    <row r="7" spans="1:17" ht="30" customHeight="1">
      <c r="A7" s="196" t="s">
        <v>65</v>
      </c>
      <c r="B7" s="196"/>
      <c r="D7" s="6">
        <v>81466802934</v>
      </c>
      <c r="F7" s="6">
        <v>68235177</v>
      </c>
      <c r="H7" s="25">
        <v>-80002860000</v>
      </c>
      <c r="J7" s="8">
        <f>D7+F7+H7</f>
        <v>1532178111</v>
      </c>
      <c r="L7" s="54">
        <f>J7/3769069568421</f>
        <v>4.0651361912693082E-4</v>
      </c>
    </row>
    <row r="8" spans="1:17" ht="30" customHeight="1">
      <c r="A8" s="194" t="s">
        <v>66</v>
      </c>
      <c r="B8" s="194"/>
      <c r="D8" s="8">
        <v>28297548</v>
      </c>
      <c r="F8" s="8">
        <v>100000111954</v>
      </c>
      <c r="H8" s="26">
        <v>-50001380000</v>
      </c>
      <c r="J8" s="8">
        <f t="shared" ref="J8:J9" si="0">D8+F8+H8</f>
        <v>50027029502</v>
      </c>
      <c r="L8" s="54">
        <f t="shared" ref="L8:L9" si="1">J8/3769069568421</f>
        <v>1.3273044870582779E-2</v>
      </c>
      <c r="O8" s="8"/>
      <c r="Q8" s="29"/>
    </row>
    <row r="9" spans="1:17" ht="30" customHeight="1">
      <c r="A9" s="194" t="s">
        <v>67</v>
      </c>
      <c r="B9" s="194"/>
      <c r="D9" s="8">
        <v>12063736</v>
      </c>
      <c r="F9" s="8">
        <v>30000047924</v>
      </c>
      <c r="H9" s="26">
        <v>-630000</v>
      </c>
      <c r="J9" s="8">
        <f t="shared" si="0"/>
        <v>30011481660</v>
      </c>
      <c r="L9" s="54">
        <f t="shared" si="1"/>
        <v>7.9625703678833648E-3</v>
      </c>
      <c r="O9" s="53"/>
      <c r="Q9" s="29"/>
    </row>
    <row r="10" spans="1:17" ht="30" customHeight="1" thickBot="1">
      <c r="A10" s="190" t="s">
        <v>43</v>
      </c>
      <c r="B10" s="190"/>
      <c r="D10" s="22">
        <f>D7+D8+D9</f>
        <v>81507164218</v>
      </c>
      <c r="E10" s="15"/>
      <c r="F10" s="47">
        <f>F7+F8+F9</f>
        <v>130068395055</v>
      </c>
      <c r="G10" s="15"/>
      <c r="H10" s="27">
        <f>H7+H8+H9</f>
        <v>-130004870000</v>
      </c>
      <c r="I10" s="15"/>
      <c r="J10" s="47">
        <f>J7+J8+J9</f>
        <v>81570689273</v>
      </c>
      <c r="K10" s="15"/>
      <c r="L10" s="55">
        <f>L7+L8+L9</f>
        <v>2.1642128857593076E-2</v>
      </c>
      <c r="Q10" s="29"/>
    </row>
    <row r="11" spans="1:17" ht="30" customHeight="1" thickTop="1">
      <c r="F11" s="8"/>
      <c r="L11" s="16"/>
      <c r="Q11" s="50"/>
    </row>
    <row r="12" spans="1:17" ht="30" customHeight="1">
      <c r="F12" s="8"/>
    </row>
    <row r="13" spans="1:17" ht="30" customHeight="1">
      <c r="F13" s="8"/>
      <c r="J13" s="8"/>
    </row>
    <row r="14" spans="1:17" ht="30" customHeight="1">
      <c r="F14" s="8"/>
      <c r="J14" s="8"/>
    </row>
    <row r="15" spans="1:17" ht="30" customHeight="1">
      <c r="F15" s="8"/>
    </row>
  </sheetData>
  <mergeCells count="11">
    <mergeCell ref="A1:L1"/>
    <mergeCell ref="A2:L2"/>
    <mergeCell ref="A3:L3"/>
    <mergeCell ref="B4:L4"/>
    <mergeCell ref="F5:H5"/>
    <mergeCell ref="J5:L5"/>
    <mergeCell ref="A10:B10"/>
    <mergeCell ref="A6:B6"/>
    <mergeCell ref="A7:B7"/>
    <mergeCell ref="A8:B8"/>
    <mergeCell ref="A9:B9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S23"/>
  <sheetViews>
    <sheetView rightToLeft="1" view="pageBreakPreview" zoomScaleNormal="100" zoomScaleSheetLayoutView="100" workbookViewId="0">
      <selection activeCell="N10" sqref="N10"/>
    </sheetView>
  </sheetViews>
  <sheetFormatPr defaultRowHeight="30" customHeight="1"/>
  <cols>
    <col min="1" max="1" width="2.5703125" style="4" customWidth="1"/>
    <col min="2" max="2" width="50.140625" style="4" customWidth="1"/>
    <col min="3" max="3" width="1.28515625" style="4" customWidth="1"/>
    <col min="4" max="4" width="11.7109375" style="4" customWidth="1"/>
    <col min="5" max="5" width="1.28515625" style="4" customWidth="1"/>
    <col min="6" max="6" width="18.85546875" style="4" customWidth="1"/>
    <col min="7" max="7" width="1.28515625" style="4" customWidth="1"/>
    <col min="8" max="8" width="12.140625" style="42" customWidth="1"/>
    <col min="9" max="9" width="1.28515625" style="42" customWidth="1"/>
    <col min="10" max="10" width="15.42578125" style="42" customWidth="1"/>
    <col min="11" max="11" width="0.28515625" style="13" customWidth="1"/>
    <col min="12" max="12" width="9.140625" style="13"/>
    <col min="13" max="13" width="20.42578125" style="13" customWidth="1"/>
    <col min="14" max="14" width="9.140625" style="30"/>
    <col min="15" max="15" width="9.140625" style="13"/>
    <col min="16" max="16" width="20" style="13" customWidth="1"/>
    <col min="17" max="16384" width="9.140625" style="13"/>
  </cols>
  <sheetData>
    <row r="1" spans="1:19" ht="30" customHeight="1">
      <c r="A1" s="190" t="s">
        <v>128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9" ht="30" customHeight="1">
      <c r="A2" s="190" t="s">
        <v>132</v>
      </c>
      <c r="B2" s="190"/>
      <c r="C2" s="190"/>
      <c r="D2" s="190"/>
      <c r="E2" s="190"/>
      <c r="F2" s="190"/>
      <c r="G2" s="190"/>
      <c r="H2" s="190"/>
      <c r="I2" s="190"/>
      <c r="J2" s="190"/>
    </row>
    <row r="3" spans="1:19" ht="30" customHeight="1">
      <c r="A3" s="190" t="s">
        <v>223</v>
      </c>
      <c r="B3" s="190"/>
      <c r="C3" s="190"/>
      <c r="D3" s="190"/>
      <c r="E3" s="190"/>
      <c r="F3" s="190"/>
      <c r="G3" s="190"/>
      <c r="H3" s="190"/>
      <c r="I3" s="190"/>
      <c r="J3" s="190"/>
    </row>
    <row r="4" spans="1:19" ht="30" customHeight="1">
      <c r="A4" s="3" t="s">
        <v>70</v>
      </c>
      <c r="B4" s="191" t="s">
        <v>238</v>
      </c>
      <c r="C4" s="191"/>
      <c r="D4" s="191"/>
      <c r="E4" s="191"/>
      <c r="F4" s="191"/>
      <c r="G4" s="191"/>
      <c r="H4" s="191"/>
      <c r="I4" s="191"/>
      <c r="J4" s="191"/>
    </row>
    <row r="5" spans="1:19" ht="37.5" customHeight="1">
      <c r="A5" s="192" t="s">
        <v>71</v>
      </c>
      <c r="B5" s="192"/>
      <c r="D5" s="1" t="s">
        <v>72</v>
      </c>
      <c r="F5" s="1" t="s">
        <v>62</v>
      </c>
      <c r="H5" s="17" t="s">
        <v>73</v>
      </c>
      <c r="J5" s="19" t="s">
        <v>74</v>
      </c>
    </row>
    <row r="6" spans="1:19" ht="30" customHeight="1">
      <c r="A6" s="196" t="s">
        <v>239</v>
      </c>
      <c r="B6" s="196"/>
      <c r="D6" s="43" t="s">
        <v>141</v>
      </c>
      <c r="F6" s="135">
        <f>'درآمد سرمایه گذاری در سهام'!I67</f>
        <v>-431362843039</v>
      </c>
      <c r="H6" s="56">
        <v>0</v>
      </c>
      <c r="J6" s="51">
        <v>0</v>
      </c>
      <c r="M6" s="29"/>
      <c r="P6" s="29"/>
      <c r="S6" s="29"/>
    </row>
    <row r="7" spans="1:19" ht="30" customHeight="1">
      <c r="A7" s="194" t="s">
        <v>240</v>
      </c>
      <c r="B7" s="194"/>
      <c r="D7" s="44" t="s">
        <v>75</v>
      </c>
      <c r="F7" s="8">
        <v>0</v>
      </c>
      <c r="H7" s="51">
        <v>0</v>
      </c>
      <c r="J7" s="51">
        <v>0</v>
      </c>
      <c r="M7" s="29"/>
      <c r="P7" s="29"/>
    </row>
    <row r="8" spans="1:19" ht="30" customHeight="1">
      <c r="A8" s="194" t="s">
        <v>241</v>
      </c>
      <c r="B8" s="194"/>
      <c r="D8" s="44" t="s">
        <v>142</v>
      </c>
      <c r="F8" s="8">
        <v>0</v>
      </c>
      <c r="H8" s="51">
        <v>0</v>
      </c>
      <c r="J8" s="51">
        <v>0</v>
      </c>
      <c r="M8" s="29"/>
    </row>
    <row r="9" spans="1:19" ht="30" customHeight="1">
      <c r="A9" s="194" t="s">
        <v>242</v>
      </c>
      <c r="B9" s="194"/>
      <c r="D9" s="44" t="s">
        <v>143</v>
      </c>
      <c r="F9" s="8">
        <f>'درآمد سپرده بانکی'!D11</f>
        <v>350433033</v>
      </c>
      <c r="H9" s="51">
        <v>0</v>
      </c>
      <c r="J9" s="51">
        <v>0</v>
      </c>
      <c r="M9" s="29"/>
    </row>
    <row r="10" spans="1:19" ht="30" customHeight="1">
      <c r="A10" s="194" t="s">
        <v>244</v>
      </c>
      <c r="B10" s="194"/>
      <c r="D10" s="44" t="s">
        <v>144</v>
      </c>
      <c r="F10" s="8">
        <f>'درآمد اعمال اختیار'!S39</f>
        <v>0</v>
      </c>
      <c r="H10" s="51"/>
      <c r="J10" s="51"/>
      <c r="M10" s="29"/>
    </row>
    <row r="11" spans="1:19" ht="30" customHeight="1">
      <c r="A11" s="194" t="s">
        <v>76</v>
      </c>
      <c r="B11" s="194"/>
      <c r="D11" s="44" t="s">
        <v>243</v>
      </c>
      <c r="F11" s="8">
        <f>'سایر درآمدها'!D10</f>
        <v>9073652</v>
      </c>
      <c r="H11" s="57">
        <v>0</v>
      </c>
      <c r="J11" s="57">
        <v>0</v>
      </c>
      <c r="M11" s="50"/>
      <c r="P11" s="50"/>
    </row>
    <row r="12" spans="1:19" ht="30" customHeight="1">
      <c r="A12" s="214" t="s">
        <v>43</v>
      </c>
      <c r="B12" s="214"/>
      <c r="D12" s="8"/>
      <c r="F12" s="135">
        <f>SUM(F6:F11)</f>
        <v>-431003336354</v>
      </c>
      <c r="G12" s="15"/>
      <c r="H12" s="51">
        <f>SUM(H6:H11)</f>
        <v>0</v>
      </c>
      <c r="I12" s="19"/>
      <c r="J12" s="51">
        <f>SUM(J6:J11)</f>
        <v>0</v>
      </c>
    </row>
    <row r="14" spans="1:19" ht="30" customHeight="1">
      <c r="F14" s="13"/>
    </row>
    <row r="15" spans="1:19" ht="30" customHeight="1">
      <c r="F15" s="29"/>
    </row>
    <row r="16" spans="1:19" ht="30" customHeight="1">
      <c r="F16" s="50"/>
    </row>
    <row r="17" spans="2:13" ht="30" customHeight="1">
      <c r="B17" s="8"/>
      <c r="F17" s="29"/>
    </row>
    <row r="18" spans="2:13" ht="30" customHeight="1">
      <c r="B18" s="8"/>
      <c r="F18" s="8"/>
      <c r="J18" s="136"/>
    </row>
    <row r="19" spans="2:13" ht="30" customHeight="1">
      <c r="B19" s="8"/>
      <c r="F19" s="8"/>
      <c r="J19" s="136"/>
    </row>
    <row r="20" spans="2:13" ht="30" customHeight="1">
      <c r="B20" s="8"/>
      <c r="F20" s="8"/>
      <c r="M20" s="29"/>
    </row>
    <row r="21" spans="2:13" ht="30" customHeight="1">
      <c r="B21" s="8"/>
      <c r="F21" s="8"/>
    </row>
    <row r="22" spans="2:13" ht="30" customHeight="1">
      <c r="F22" s="8"/>
    </row>
    <row r="23" spans="2:13" ht="30" customHeight="1">
      <c r="F23" s="8"/>
    </row>
  </sheetData>
  <mergeCells count="12">
    <mergeCell ref="A1:J1"/>
    <mergeCell ref="A2:J2"/>
    <mergeCell ref="A3:J3"/>
    <mergeCell ref="B4:J4"/>
    <mergeCell ref="A5:B5"/>
    <mergeCell ref="A12:B12"/>
    <mergeCell ref="A6:B6"/>
    <mergeCell ref="A7:B7"/>
    <mergeCell ref="A8:B8"/>
    <mergeCell ref="A9:B9"/>
    <mergeCell ref="A11:B11"/>
    <mergeCell ref="A10:B10"/>
  </mergeCells>
  <pageMargins left="0.39" right="0.39" top="0.39" bottom="0.39" header="0" footer="0"/>
  <pageSetup fitToHeight="0" orientation="landscape" r:id="rId1"/>
  <ignoredErrors>
    <ignoredError sqref="A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T12"/>
  <sheetViews>
    <sheetView rightToLeft="1" view="pageBreakPreview" zoomScaleNormal="100" zoomScaleSheetLayoutView="100" workbookViewId="0">
      <selection activeCell="Q8" sqref="Q8"/>
    </sheetView>
  </sheetViews>
  <sheetFormatPr defaultRowHeight="30" customHeight="1"/>
  <cols>
    <col min="1" max="1" width="5.140625" style="4" customWidth="1"/>
    <col min="2" max="2" width="40.28515625" style="4" customWidth="1"/>
    <col min="3" max="3" width="1.28515625" style="4" customWidth="1"/>
    <col min="4" max="4" width="19.42578125" style="4" customWidth="1"/>
    <col min="5" max="5" width="1.28515625" style="4" customWidth="1"/>
    <col min="6" max="6" width="20.7109375" style="4" customWidth="1"/>
    <col min="7" max="7" width="1.28515625" style="4" customWidth="1"/>
    <col min="8" max="8" width="19.42578125" style="4" customWidth="1"/>
    <col min="9" max="9" width="1.28515625" style="4" customWidth="1"/>
    <col min="10" max="10" width="19.42578125" style="4" customWidth="1"/>
    <col min="11" max="11" width="0.28515625" style="13" customWidth="1"/>
    <col min="12" max="16" width="9.140625" style="13"/>
    <col min="17" max="17" width="11.7109375" style="13" bestFit="1" customWidth="1"/>
    <col min="18" max="18" width="9.140625" style="13"/>
    <col min="19" max="19" width="12.140625" style="13" bestFit="1" customWidth="1"/>
    <col min="20" max="16384" width="9.140625" style="13"/>
  </cols>
  <sheetData>
    <row r="1" spans="1:20" ht="30" customHeight="1">
      <c r="A1" s="190" t="s">
        <v>128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20" ht="30" customHeight="1">
      <c r="A2" s="190" t="s">
        <v>132</v>
      </c>
      <c r="B2" s="190"/>
      <c r="C2" s="190"/>
      <c r="D2" s="190"/>
      <c r="E2" s="190"/>
      <c r="F2" s="190"/>
      <c r="G2" s="190"/>
      <c r="H2" s="190"/>
      <c r="I2" s="190"/>
      <c r="J2" s="190"/>
    </row>
    <row r="3" spans="1:20" ht="30" customHeight="1">
      <c r="A3" s="190" t="s">
        <v>215</v>
      </c>
      <c r="B3" s="190"/>
      <c r="C3" s="190"/>
      <c r="D3" s="190"/>
      <c r="E3" s="190"/>
      <c r="F3" s="190"/>
      <c r="G3" s="190"/>
      <c r="H3" s="190"/>
      <c r="I3" s="190"/>
      <c r="J3" s="190"/>
    </row>
    <row r="4" spans="1:20" ht="30" customHeight="1">
      <c r="A4" s="45" t="s">
        <v>146</v>
      </c>
      <c r="B4" s="191" t="s">
        <v>91</v>
      </c>
      <c r="C4" s="191"/>
      <c r="D4" s="191"/>
      <c r="E4" s="191"/>
      <c r="F4" s="191"/>
      <c r="G4" s="191"/>
      <c r="H4" s="191"/>
      <c r="I4" s="191"/>
      <c r="J4" s="191"/>
    </row>
    <row r="5" spans="1:20" ht="30" customHeight="1">
      <c r="A5" s="193"/>
      <c r="B5" s="193"/>
      <c r="D5" s="192" t="s">
        <v>77</v>
      </c>
      <c r="E5" s="192"/>
      <c r="F5" s="192"/>
      <c r="H5" s="192" t="s">
        <v>78</v>
      </c>
      <c r="I5" s="192"/>
      <c r="J5" s="192"/>
      <c r="S5" s="29"/>
    </row>
    <row r="6" spans="1:20" ht="44.25" customHeight="1">
      <c r="A6" s="192" t="s">
        <v>92</v>
      </c>
      <c r="B6" s="192"/>
      <c r="D6" s="12" t="s">
        <v>93</v>
      </c>
      <c r="E6" s="5"/>
      <c r="F6" s="12" t="s">
        <v>94</v>
      </c>
      <c r="H6" s="12" t="s">
        <v>93</v>
      </c>
      <c r="I6" s="5"/>
      <c r="J6" s="12" t="s">
        <v>94</v>
      </c>
      <c r="Q6" s="29"/>
      <c r="S6" s="29"/>
      <c r="T6" s="29"/>
    </row>
    <row r="7" spans="1:20" ht="30" customHeight="1">
      <c r="A7" s="215" t="s">
        <v>65</v>
      </c>
      <c r="B7" s="215"/>
      <c r="D7" s="9">
        <f>'سود سپرده بانکی'!G7</f>
        <v>6519801</v>
      </c>
      <c r="F7" s="7"/>
      <c r="H7" s="9">
        <f>'سود سپرده بانکی'!M7</f>
        <v>128331740</v>
      </c>
      <c r="J7" s="7"/>
      <c r="Q7" s="29"/>
      <c r="S7" s="29"/>
      <c r="T7" s="29"/>
    </row>
    <row r="8" spans="1:20" ht="30" customHeight="1">
      <c r="A8" s="193" t="s">
        <v>66</v>
      </c>
      <c r="B8" s="193"/>
      <c r="D8" s="9">
        <f>'سود سپرده بانکی'!G8</f>
        <v>343865308</v>
      </c>
      <c r="F8" s="9"/>
      <c r="H8" s="9">
        <f>'سود سپرده بانکی'!M8</f>
        <v>344973702</v>
      </c>
      <c r="J8" s="9"/>
      <c r="Q8" s="29"/>
      <c r="T8" s="29"/>
    </row>
    <row r="9" spans="1:20" ht="30" customHeight="1">
      <c r="A9" s="193" t="s">
        <v>67</v>
      </c>
      <c r="B9" s="193"/>
      <c r="D9" s="9">
        <f>'سود سپرده بانکی'!G9</f>
        <v>47924</v>
      </c>
      <c r="F9" s="9"/>
      <c r="H9" s="9">
        <f>'سود سپرده بانکی'!M9</f>
        <v>473542436</v>
      </c>
      <c r="J9" s="9"/>
      <c r="Q9" s="29"/>
    </row>
    <row r="10" spans="1:20" ht="30" customHeight="1">
      <c r="A10" s="193" t="s">
        <v>68</v>
      </c>
      <c r="B10" s="193"/>
      <c r="D10" s="11">
        <f>'سود سپرده بانکی'!G10</f>
        <v>0</v>
      </c>
      <c r="F10" s="11"/>
      <c r="H10" s="9">
        <f>'سود سپرده بانکی'!M10</f>
        <v>114742</v>
      </c>
      <c r="J10" s="11"/>
    </row>
    <row r="11" spans="1:20" ht="30" customHeight="1">
      <c r="A11" s="190" t="s">
        <v>43</v>
      </c>
      <c r="B11" s="190"/>
      <c r="D11" s="22">
        <f>SUM(D7:D10)</f>
        <v>350433033</v>
      </c>
      <c r="E11" s="15"/>
      <c r="F11" s="22"/>
      <c r="G11" s="15"/>
      <c r="H11" s="22">
        <f>SUM(H7:H10)</f>
        <v>946962620</v>
      </c>
      <c r="I11" s="15"/>
      <c r="J11" s="22"/>
      <c r="P11" s="29"/>
      <c r="Q11" s="29"/>
    </row>
    <row r="12" spans="1:20" ht="30" customHeight="1">
      <c r="P12" s="29"/>
      <c r="Q12" s="29"/>
    </row>
  </sheetData>
  <mergeCells count="13">
    <mergeCell ref="A1:J1"/>
    <mergeCell ref="A2:J2"/>
    <mergeCell ref="A3:J3"/>
    <mergeCell ref="B4:J4"/>
    <mergeCell ref="D5:F5"/>
    <mergeCell ref="H5:J5"/>
    <mergeCell ref="A5:B5"/>
    <mergeCell ref="A11:B11"/>
    <mergeCell ref="A6:B6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  <pageSetUpPr fitToPage="1"/>
  </sheetPr>
  <dimension ref="A1:Q12"/>
  <sheetViews>
    <sheetView rightToLeft="1" view="pageBreakPreview" zoomScaleNormal="100" zoomScaleSheetLayoutView="100" workbookViewId="0">
      <selection activeCell="Q7" sqref="Q7"/>
    </sheetView>
  </sheetViews>
  <sheetFormatPr defaultRowHeight="30" customHeight="1"/>
  <cols>
    <col min="1" max="1" width="8" style="4" customWidth="1"/>
    <col min="2" max="2" width="27.7109375" style="4" customWidth="1"/>
    <col min="3" max="3" width="1.28515625" style="4" customWidth="1"/>
    <col min="4" max="4" width="19.42578125" style="4" customWidth="1"/>
    <col min="5" max="5" width="1.28515625" style="4" customWidth="1"/>
    <col min="6" max="6" width="19.42578125" style="4" customWidth="1"/>
    <col min="7" max="7" width="0.28515625" customWidth="1"/>
    <col min="10" max="10" width="10.140625" bestFit="1" customWidth="1"/>
    <col min="12" max="12" width="11" bestFit="1" customWidth="1"/>
    <col min="17" max="17" width="12.7109375" bestFit="1" customWidth="1"/>
  </cols>
  <sheetData>
    <row r="1" spans="1:17" ht="30" customHeight="1">
      <c r="A1" s="190" t="s">
        <v>128</v>
      </c>
      <c r="B1" s="190"/>
      <c r="C1" s="190"/>
      <c r="D1" s="190"/>
      <c r="E1" s="190"/>
      <c r="F1" s="190"/>
    </row>
    <row r="2" spans="1:17" ht="30" customHeight="1">
      <c r="A2" s="190" t="s">
        <v>132</v>
      </c>
      <c r="B2" s="190"/>
      <c r="C2" s="190"/>
      <c r="D2" s="190"/>
      <c r="E2" s="190"/>
      <c r="F2" s="190"/>
    </row>
    <row r="3" spans="1:17" ht="30" customHeight="1">
      <c r="A3" s="190" t="s">
        <v>223</v>
      </c>
      <c r="B3" s="190"/>
      <c r="C3" s="190"/>
      <c r="D3" s="190"/>
      <c r="E3" s="190"/>
      <c r="F3" s="190"/>
    </row>
    <row r="4" spans="1:17" s="14" customFormat="1" ht="30" customHeight="1">
      <c r="A4" s="45" t="s">
        <v>147</v>
      </c>
      <c r="B4" s="191" t="s">
        <v>76</v>
      </c>
      <c r="C4" s="191"/>
      <c r="D4" s="191"/>
      <c r="E4" s="191"/>
      <c r="F4" s="191"/>
    </row>
    <row r="5" spans="1:17" ht="30" customHeight="1">
      <c r="A5" s="190" t="s">
        <v>76</v>
      </c>
      <c r="B5" s="190"/>
      <c r="D5" s="1" t="s">
        <v>77</v>
      </c>
      <c r="F5" s="1" t="s">
        <v>78</v>
      </c>
      <c r="G5" s="18"/>
      <c r="H5" s="23"/>
    </row>
    <row r="6" spans="1:17" ht="30" customHeight="1">
      <c r="A6" s="198"/>
      <c r="B6" s="198"/>
      <c r="D6" s="2" t="s">
        <v>62</v>
      </c>
      <c r="F6" s="2" t="s">
        <v>62</v>
      </c>
    </row>
    <row r="7" spans="1:17" ht="30" customHeight="1">
      <c r="A7" s="196" t="s">
        <v>76</v>
      </c>
      <c r="B7" s="196"/>
      <c r="D7" s="25">
        <v>0</v>
      </c>
      <c r="F7" s="6">
        <v>5746864573</v>
      </c>
    </row>
    <row r="8" spans="1:17" ht="30" customHeight="1">
      <c r="A8" s="194" t="s">
        <v>95</v>
      </c>
      <c r="B8" s="194"/>
      <c r="D8" s="8">
        <v>0</v>
      </c>
      <c r="F8" s="8">
        <v>0</v>
      </c>
    </row>
    <row r="9" spans="1:17" ht="30" customHeight="1">
      <c r="A9" s="194" t="s">
        <v>96</v>
      </c>
      <c r="B9" s="194"/>
      <c r="D9" s="10">
        <v>9073652</v>
      </c>
      <c r="F9" s="10">
        <v>2510246653</v>
      </c>
      <c r="Q9" s="24"/>
    </row>
    <row r="10" spans="1:17" ht="30" customHeight="1">
      <c r="A10" s="190" t="s">
        <v>43</v>
      </c>
      <c r="B10" s="190"/>
      <c r="D10" s="22">
        <f>SUM(D7:D9)</f>
        <v>9073652</v>
      </c>
      <c r="E10" s="15"/>
      <c r="F10" s="22">
        <f>SUM(F7:F9)</f>
        <v>8257111226</v>
      </c>
      <c r="J10" s="24"/>
      <c r="Q10" s="24"/>
    </row>
    <row r="11" spans="1:17" ht="30" customHeight="1">
      <c r="A11" s="193"/>
      <c r="B11" s="193"/>
      <c r="J11" s="24"/>
      <c r="Q11" s="24"/>
    </row>
    <row r="12" spans="1:17" ht="30" customHeight="1">
      <c r="J12" s="24"/>
    </row>
  </sheetData>
  <mergeCells count="10">
    <mergeCell ref="A1:F1"/>
    <mergeCell ref="A2:F2"/>
    <mergeCell ref="A3:F3"/>
    <mergeCell ref="B4:F4"/>
    <mergeCell ref="A5:B6"/>
    <mergeCell ref="A11:B11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M12"/>
  <sheetViews>
    <sheetView rightToLeft="1" view="pageBreakPreview" topLeftCell="A2" zoomScaleNormal="100" zoomScaleSheetLayoutView="100" workbookViewId="0">
      <selection activeCell="G14" sqref="G14"/>
    </sheetView>
  </sheetViews>
  <sheetFormatPr defaultRowHeight="30" customHeight="1"/>
  <cols>
    <col min="1" max="1" width="41.5703125" style="4" customWidth="1"/>
    <col min="2" max="2" width="1.28515625" style="4" customWidth="1"/>
    <col min="3" max="3" width="14.28515625" style="4" customWidth="1"/>
    <col min="4" max="4" width="1.28515625" style="4" customWidth="1"/>
    <col min="5" max="5" width="13.140625" style="4" customWidth="1"/>
    <col min="6" max="6" width="1.28515625" style="4" customWidth="1"/>
    <col min="7" max="7" width="15.5703125" style="4" customWidth="1"/>
    <col min="8" max="8" width="1.28515625" style="4" customWidth="1"/>
    <col min="9" max="9" width="14.28515625" style="4" customWidth="1"/>
    <col min="10" max="10" width="1.28515625" style="4" customWidth="1"/>
    <col min="11" max="11" width="12.28515625" style="4" customWidth="1"/>
    <col min="12" max="12" width="1.28515625" style="4" customWidth="1"/>
    <col min="13" max="13" width="15.5703125" style="4" customWidth="1"/>
    <col min="14" max="14" width="0.28515625" style="13" customWidth="1"/>
    <col min="15" max="16384" width="9.140625" style="13"/>
  </cols>
  <sheetData>
    <row r="1" spans="1:13" ht="30" customHeight="1">
      <c r="A1" s="190" t="s">
        <v>128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3" ht="30" customHeight="1">
      <c r="A2" s="190" t="s">
        <v>132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13" ht="30" customHeight="1">
      <c r="A3" s="190" t="s">
        <v>223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</row>
    <row r="4" spans="1:13" ht="30" customHeight="1">
      <c r="A4" s="191" t="s">
        <v>114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</row>
    <row r="5" spans="1:13" ht="30" customHeight="1">
      <c r="A5" s="192" t="s">
        <v>71</v>
      </c>
      <c r="C5" s="192" t="s">
        <v>77</v>
      </c>
      <c r="D5" s="192"/>
      <c r="E5" s="192"/>
      <c r="F5" s="192"/>
      <c r="G5" s="192"/>
      <c r="I5" s="198" t="s">
        <v>78</v>
      </c>
      <c r="J5" s="198"/>
      <c r="K5" s="198"/>
      <c r="L5" s="198"/>
      <c r="M5" s="198"/>
    </row>
    <row r="6" spans="1:13" ht="30" customHeight="1">
      <c r="A6" s="192"/>
      <c r="C6" s="12" t="s">
        <v>112</v>
      </c>
      <c r="D6" s="5"/>
      <c r="E6" s="12" t="s">
        <v>102</v>
      </c>
      <c r="F6" s="5"/>
      <c r="G6" s="12" t="s">
        <v>113</v>
      </c>
      <c r="I6" s="12" t="s">
        <v>112</v>
      </c>
      <c r="J6" s="5"/>
      <c r="K6" s="12" t="s">
        <v>102</v>
      </c>
      <c r="L6" s="5"/>
      <c r="M6" s="12" t="s">
        <v>113</v>
      </c>
    </row>
    <row r="7" spans="1:13" ht="30" customHeight="1">
      <c r="A7" s="20" t="s">
        <v>65</v>
      </c>
      <c r="C7" s="6">
        <v>6519801</v>
      </c>
      <c r="E7" s="6">
        <v>0</v>
      </c>
      <c r="G7" s="6">
        <f>C7+E7</f>
        <v>6519801</v>
      </c>
      <c r="I7" s="6">
        <v>128331740</v>
      </c>
      <c r="K7" s="6">
        <v>0</v>
      </c>
      <c r="M7" s="8">
        <f>I7+K7</f>
        <v>128331740</v>
      </c>
    </row>
    <row r="8" spans="1:13" ht="30" customHeight="1">
      <c r="A8" s="21" t="s">
        <v>66</v>
      </c>
      <c r="C8" s="8">
        <v>350796882</v>
      </c>
      <c r="E8" s="26">
        <v>-6931574</v>
      </c>
      <c r="G8" s="8">
        <f>C8+E8</f>
        <v>343865308</v>
      </c>
      <c r="I8" s="8">
        <v>351905276</v>
      </c>
      <c r="K8" s="26">
        <v>-6931574</v>
      </c>
      <c r="M8" s="8">
        <f t="shared" ref="M8:M10" si="0">I8+K8</f>
        <v>344973702</v>
      </c>
    </row>
    <row r="9" spans="1:13" ht="30" customHeight="1">
      <c r="A9" s="21" t="s">
        <v>67</v>
      </c>
      <c r="C9" s="8">
        <v>47924</v>
      </c>
      <c r="E9" s="8">
        <v>0</v>
      </c>
      <c r="G9" s="8">
        <f>C9+E9</f>
        <v>47924</v>
      </c>
      <c r="I9" s="8">
        <v>473542436</v>
      </c>
      <c r="K9" s="8">
        <v>0</v>
      </c>
      <c r="M9" s="8">
        <f t="shared" si="0"/>
        <v>473542436</v>
      </c>
    </row>
    <row r="10" spans="1:13" ht="30" customHeight="1">
      <c r="A10" s="21" t="s">
        <v>68</v>
      </c>
      <c r="C10" s="10">
        <v>0</v>
      </c>
      <c r="E10" s="8">
        <v>0</v>
      </c>
      <c r="G10" s="8">
        <f>C10+E10</f>
        <v>0</v>
      </c>
      <c r="I10" s="10">
        <v>114742</v>
      </c>
      <c r="K10" s="8">
        <v>0</v>
      </c>
      <c r="M10" s="8">
        <f t="shared" si="0"/>
        <v>114742</v>
      </c>
    </row>
    <row r="11" spans="1:13" ht="30" customHeight="1" thickBot="1">
      <c r="A11" s="15" t="s">
        <v>43</v>
      </c>
      <c r="C11" s="22">
        <f>SUM(C7:C10)</f>
        <v>357364607</v>
      </c>
      <c r="D11" s="15"/>
      <c r="E11" s="181">
        <f>SUM(E7:E10)</f>
        <v>-6931574</v>
      </c>
      <c r="F11" s="15"/>
      <c r="G11" s="22">
        <f>SUM(G7:G10)</f>
        <v>350433033</v>
      </c>
      <c r="H11" s="15"/>
      <c r="I11" s="22">
        <f>SUM(I7:I10)</f>
        <v>953894194</v>
      </c>
      <c r="J11" s="15"/>
      <c r="K11" s="181">
        <f>SUM(K7:K10)</f>
        <v>-6931574</v>
      </c>
      <c r="L11" s="15"/>
      <c r="M11" s="22">
        <f>SUM(M7:M10)</f>
        <v>946962620</v>
      </c>
    </row>
    <row r="12" spans="1:13" ht="30" customHeight="1" thickTop="1"/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صورت وضعیت</vt:lpstr>
      <vt:lpstr>سهام</vt:lpstr>
      <vt:lpstr>اوراق مشتقه</vt:lpstr>
      <vt:lpstr>تعدیل قیمت</vt:lpstr>
      <vt:lpstr>سپرده</vt:lpstr>
      <vt:lpstr>درآمد</vt:lpstr>
      <vt:lpstr>درآمد سپرده بانکی</vt:lpstr>
      <vt:lpstr>سایر درآمدها</vt:lpstr>
      <vt:lpstr>سود سپرده بانکی</vt:lpstr>
      <vt:lpstr>درآمد سرمایه گذاری در سهام</vt:lpstr>
      <vt:lpstr>درآمد سود سهام</vt:lpstr>
      <vt:lpstr>درآمد ناشی از فروش  </vt:lpstr>
      <vt:lpstr>درآمد اعمال اختیار</vt:lpstr>
      <vt:lpstr>درآمد ناشی از تغییر قیمت اوراق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  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KarAmooz</dc:creator>
  <dc:description/>
  <cp:lastModifiedBy>KarAmooz</cp:lastModifiedBy>
  <cp:lastPrinted>2026-02-22T09:39:15Z</cp:lastPrinted>
  <dcterms:created xsi:type="dcterms:W3CDTF">2025-08-26T14:40:41Z</dcterms:created>
  <dcterms:modified xsi:type="dcterms:W3CDTF">2026-04-25T07:10:18Z</dcterms:modified>
</cp:coreProperties>
</file>