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4\14041229\"/>
    </mc:Choice>
  </mc:AlternateContent>
  <xr:revisionPtr revIDLastSave="0" documentId="13_ncr:1_{CF261287-99AC-462F-8D32-8E276B4D0C8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_FilterDatabase" localSheetId="4" hidden="1">'درآمد سرمایه گذاری در سهام'!$A$1:$A$68</definedName>
    <definedName name="_xlnm._FilterDatabase" localSheetId="7" hidden="1">'درآمد سود سهام'!$A$1:$A$35</definedName>
    <definedName name="_xlnm._FilterDatabase" localSheetId="10" hidden="1">'درآمد ناشی از تغییر قیمت اوراق'!$A$1:$A$50</definedName>
    <definedName name="_xlnm._FilterDatabase" localSheetId="9" hidden="1">'درآمد ناشی از فروش'!$A$1:$A$61</definedName>
    <definedName name="_xlnm.Print_Area" localSheetId="3">درآمد!$A$1:$K$12</definedName>
    <definedName name="_xlnm.Print_Area" localSheetId="5">'درآمد سپرده بانکی'!$A$1:$K$11</definedName>
    <definedName name="_xlnm.Print_Area" localSheetId="4">'درآمد سرمایه گذاری در سهام'!$A$1:$W$63</definedName>
    <definedName name="_xlnm.Print_Area" localSheetId="7">'درآمد سود سهام'!$A$1:$T$32</definedName>
    <definedName name="_xlnm.Print_Area" localSheetId="10">'درآمد ناشی از تغییر قیمت اوراق'!$A$1:$Q$43</definedName>
    <definedName name="_xlnm.Print_Area" localSheetId="9">'درآمد ناشی از فروش'!$A$1:$R$54</definedName>
    <definedName name="_xlnm.Print_Area" localSheetId="6">'سایر درآمدها'!$A$1:$G$12</definedName>
    <definedName name="_xlnm.Print_Area" localSheetId="2">سپرده!$A$1:$M$11</definedName>
    <definedName name="_xlnm.Print_Area" localSheetId="1">سهام!$A$1:$AA$44</definedName>
    <definedName name="_xlnm.Print_Area" localSheetId="8">'سود سپرده بانکی'!$A$1:$N$11</definedName>
    <definedName name="_xlnm.Print_Area" localSheetId="0">'صورت وضعیت'!$A$1:$C$24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9" l="1"/>
  <c r="G13" i="9"/>
  <c r="U14" i="9"/>
  <c r="O14" i="9"/>
  <c r="I14" i="9"/>
  <c r="E14" i="9"/>
  <c r="Q23" i="21"/>
  <c r="I23" i="21"/>
  <c r="M37" i="9"/>
  <c r="M24" i="9"/>
  <c r="M30" i="9"/>
  <c r="M52" i="9"/>
  <c r="C24" i="9"/>
  <c r="C30" i="9"/>
  <c r="C52" i="9"/>
  <c r="M12" i="15"/>
  <c r="M13" i="15"/>
  <c r="M11" i="15"/>
  <c r="S12" i="15"/>
  <c r="S13" i="15"/>
  <c r="S11" i="15"/>
  <c r="D8" i="13"/>
  <c r="D9" i="13"/>
  <c r="D7" i="13"/>
  <c r="H8" i="13"/>
  <c r="H9" i="13"/>
  <c r="H7" i="13"/>
  <c r="J9" i="7"/>
  <c r="AA44" i="2" l="1"/>
  <c r="S16" i="2"/>
  <c r="G29" i="9"/>
  <c r="G37" i="9"/>
  <c r="G57" i="9"/>
  <c r="D11" i="14"/>
  <c r="Q27" i="21"/>
  <c r="Q28" i="21"/>
  <c r="K16" i="21"/>
  <c r="E42" i="21"/>
  <c r="K12" i="21"/>
  <c r="Q29" i="21"/>
  <c r="Q7" i="21"/>
  <c r="Q7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I9" i="19"/>
  <c r="S26" i="2"/>
  <c r="W37" i="2"/>
  <c r="W38" i="2"/>
  <c r="W39" i="2"/>
  <c r="W40" i="2"/>
  <c r="W41" i="2"/>
  <c r="W42" i="2"/>
  <c r="W43" i="2"/>
  <c r="W36" i="2"/>
  <c r="W33" i="2"/>
  <c r="W32" i="2"/>
  <c r="W30" i="2"/>
  <c r="W29" i="2"/>
  <c r="W25" i="2"/>
  <c r="W18" i="2"/>
  <c r="W19" i="2"/>
  <c r="W20" i="2"/>
  <c r="W21" i="2"/>
  <c r="W22" i="2"/>
  <c r="W23" i="2"/>
  <c r="W24" i="2"/>
  <c r="W17" i="2"/>
  <c r="W12" i="2"/>
  <c r="W13" i="2"/>
  <c r="W14" i="2"/>
  <c r="W11" i="2"/>
  <c r="W9" i="2"/>
  <c r="S43" i="2"/>
  <c r="I32" i="21"/>
  <c r="I7" i="21"/>
  <c r="I38" i="21"/>
  <c r="I34" i="21"/>
  <c r="Q38" i="21"/>
  <c r="Q34" i="21"/>
  <c r="Q32" i="21"/>
  <c r="Q22" i="21"/>
  <c r="Q10" i="21"/>
  <c r="Q13" i="21"/>
  <c r="Q9" i="21"/>
  <c r="Q8" i="21"/>
  <c r="Q11" i="21"/>
  <c r="Q16" i="21"/>
  <c r="Q15" i="21"/>
  <c r="Q53" i="19" l="1"/>
  <c r="M8" i="9"/>
  <c r="Q44" i="2" l="1"/>
  <c r="M16" i="9"/>
  <c r="M25" i="9"/>
  <c r="M28" i="9"/>
  <c r="M33" i="9"/>
  <c r="M34" i="9"/>
  <c r="M40" i="9"/>
  <c r="M41" i="9"/>
  <c r="M42" i="9"/>
  <c r="M44" i="9"/>
  <c r="M45" i="9"/>
  <c r="M46" i="9"/>
  <c r="M47" i="9"/>
  <c r="M48" i="9"/>
  <c r="M10" i="9"/>
  <c r="M13" i="9"/>
  <c r="M17" i="9"/>
  <c r="M18" i="9"/>
  <c r="M21" i="9"/>
  <c r="M22" i="9"/>
  <c r="G44" i="9"/>
  <c r="I49" i="19"/>
  <c r="O25" i="9"/>
  <c r="I13" i="21"/>
  <c r="E25" i="9" s="1"/>
  <c r="E43" i="9"/>
  <c r="E46" i="9"/>
  <c r="O23" i="9"/>
  <c r="O33" i="9"/>
  <c r="O34" i="9"/>
  <c r="O36" i="9"/>
  <c r="O37" i="9"/>
  <c r="O43" i="9"/>
  <c r="O46" i="9"/>
  <c r="O47" i="9"/>
  <c r="O51" i="9"/>
  <c r="O52" i="9"/>
  <c r="O56" i="9"/>
  <c r="O58" i="9"/>
  <c r="O13" i="9"/>
  <c r="E56" i="9"/>
  <c r="E58" i="9"/>
  <c r="C63" i="9"/>
  <c r="S43" i="9"/>
  <c r="I46" i="19"/>
  <c r="G51" i="9" s="1"/>
  <c r="C53" i="19"/>
  <c r="K8" i="21"/>
  <c r="K9" i="21"/>
  <c r="K10" i="21"/>
  <c r="K11" i="21"/>
  <c r="K14" i="21"/>
  <c r="K15" i="21"/>
  <c r="K17" i="21"/>
  <c r="K18" i="21"/>
  <c r="K19" i="21"/>
  <c r="K20" i="21"/>
  <c r="K21" i="21"/>
  <c r="K22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41" i="21"/>
  <c r="K7" i="21"/>
  <c r="O42" i="21"/>
  <c r="M42" i="21"/>
  <c r="Q12" i="21"/>
  <c r="Q14" i="21"/>
  <c r="O21" i="9" s="1"/>
  <c r="Q17" i="21"/>
  <c r="O54" i="9" s="1"/>
  <c r="Q18" i="21"/>
  <c r="O55" i="9" s="1"/>
  <c r="Q19" i="21"/>
  <c r="O22" i="9" s="1"/>
  <c r="Q20" i="21"/>
  <c r="O48" i="9" s="1"/>
  <c r="Q21" i="21"/>
  <c r="O16" i="9" s="1"/>
  <c r="Q24" i="21"/>
  <c r="O44" i="9" s="1"/>
  <c r="Q25" i="21"/>
  <c r="O29" i="9" s="1"/>
  <c r="Q26" i="21"/>
  <c r="O41" i="9" s="1"/>
  <c r="O24" i="9"/>
  <c r="Q30" i="21"/>
  <c r="O45" i="9" s="1"/>
  <c r="Q31" i="21"/>
  <c r="O30" i="9" s="1"/>
  <c r="Q33" i="21"/>
  <c r="O57" i="9" s="1"/>
  <c r="Q35" i="21"/>
  <c r="O59" i="9" s="1"/>
  <c r="Q36" i="21"/>
  <c r="O28" i="9" s="1"/>
  <c r="Q37" i="21"/>
  <c r="O39" i="9" s="1"/>
  <c r="Q39" i="21"/>
  <c r="O60" i="9" s="1"/>
  <c r="Q40" i="21"/>
  <c r="O61" i="9" s="1"/>
  <c r="Q41" i="21"/>
  <c r="O62" i="9" s="1"/>
  <c r="S8" i="15"/>
  <c r="G42" i="21"/>
  <c r="I41" i="21"/>
  <c r="E62" i="9" s="1"/>
  <c r="C42" i="21"/>
  <c r="I8" i="21"/>
  <c r="I9" i="21"/>
  <c r="E51" i="9" s="1"/>
  <c r="I10" i="21"/>
  <c r="E52" i="9" s="1"/>
  <c r="I11" i="21"/>
  <c r="E33" i="9" s="1"/>
  <c r="I12" i="21"/>
  <c r="E26" i="9" s="1"/>
  <c r="I14" i="21"/>
  <c r="E21" i="9" s="1"/>
  <c r="I15" i="21"/>
  <c r="E34" i="9" s="1"/>
  <c r="I16" i="21"/>
  <c r="E23" i="9" s="1"/>
  <c r="I17" i="21"/>
  <c r="E54" i="9" s="1"/>
  <c r="I18" i="21"/>
  <c r="E55" i="9" s="1"/>
  <c r="I19" i="21"/>
  <c r="E22" i="9" s="1"/>
  <c r="I20" i="21"/>
  <c r="E48" i="9" s="1"/>
  <c r="I21" i="21"/>
  <c r="E16" i="9" s="1"/>
  <c r="I22" i="21"/>
  <c r="E13" i="9" s="1"/>
  <c r="I24" i="21"/>
  <c r="E44" i="9" s="1"/>
  <c r="I25" i="21"/>
  <c r="E29" i="9" s="1"/>
  <c r="I26" i="21"/>
  <c r="E41" i="9" s="1"/>
  <c r="I27" i="21"/>
  <c r="I28" i="21"/>
  <c r="E37" i="9" s="1"/>
  <c r="I29" i="21"/>
  <c r="E24" i="9" s="1"/>
  <c r="I30" i="21"/>
  <c r="E45" i="9" s="1"/>
  <c r="I31" i="21"/>
  <c r="E30" i="9" s="1"/>
  <c r="I33" i="21"/>
  <c r="E57" i="9" s="1"/>
  <c r="I35" i="21"/>
  <c r="E59" i="9" s="1"/>
  <c r="I36" i="21"/>
  <c r="E28" i="9" s="1"/>
  <c r="I37" i="21"/>
  <c r="E39" i="9" s="1"/>
  <c r="I39" i="21"/>
  <c r="E60" i="9" s="1"/>
  <c r="I40" i="21"/>
  <c r="E61" i="9" s="1"/>
  <c r="I61" i="9" s="1"/>
  <c r="E47" i="9" l="1"/>
  <c r="I42" i="21"/>
  <c r="S51" i="9"/>
  <c r="S34" i="9"/>
  <c r="Q42" i="21"/>
  <c r="O26" i="9"/>
  <c r="O63" i="9" s="1"/>
  <c r="K42" i="21"/>
  <c r="E36" i="9"/>
  <c r="E63" i="9" s="1"/>
  <c r="U62" i="9"/>
  <c r="U61" i="9"/>
  <c r="I62" i="9"/>
  <c r="I44" i="9"/>
  <c r="M63" i="9"/>
  <c r="S46" i="9"/>
  <c r="S21" i="9" l="1"/>
  <c r="S11" i="2"/>
  <c r="S12" i="2"/>
  <c r="S13" i="2"/>
  <c r="S14" i="2"/>
  <c r="S15" i="2"/>
  <c r="S17" i="2"/>
  <c r="S18" i="2"/>
  <c r="S19" i="2"/>
  <c r="S20" i="2"/>
  <c r="S21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10" i="2"/>
  <c r="S9" i="2"/>
  <c r="Y44" i="2"/>
  <c r="W44" i="2"/>
  <c r="O44" i="2"/>
  <c r="M44" i="2"/>
  <c r="K44" i="2"/>
  <c r="I44" i="2"/>
  <c r="G44" i="2"/>
  <c r="E44" i="2"/>
  <c r="I8" i="9" l="1"/>
  <c r="J7" i="7"/>
  <c r="J8" i="7"/>
  <c r="O31" i="15"/>
  <c r="U48" i="9"/>
  <c r="U51" i="9"/>
  <c r="U52" i="9"/>
  <c r="U54" i="9"/>
  <c r="U55" i="9"/>
  <c r="U59" i="9"/>
  <c r="U60" i="9"/>
  <c r="I9" i="9"/>
  <c r="I10" i="9"/>
  <c r="I11" i="9"/>
  <c r="I12" i="9"/>
  <c r="I15" i="9"/>
  <c r="I17" i="9"/>
  <c r="I18" i="9"/>
  <c r="I19" i="9"/>
  <c r="I20" i="9"/>
  <c r="I27" i="9"/>
  <c r="I29" i="9"/>
  <c r="I31" i="9"/>
  <c r="I32" i="9"/>
  <c r="I33" i="9"/>
  <c r="I35" i="9"/>
  <c r="I37" i="9"/>
  <c r="I38" i="9"/>
  <c r="I40" i="9"/>
  <c r="I42" i="9"/>
  <c r="I47" i="9"/>
  <c r="I48" i="9"/>
  <c r="I49" i="9"/>
  <c r="I50" i="9"/>
  <c r="I51" i="9"/>
  <c r="I52" i="9"/>
  <c r="I53" i="9"/>
  <c r="I54" i="9"/>
  <c r="I55" i="9"/>
  <c r="I57" i="9"/>
  <c r="I58" i="9"/>
  <c r="I59" i="9"/>
  <c r="I60" i="9"/>
  <c r="U13" i="9" l="1"/>
  <c r="S44" i="2"/>
  <c r="I16" i="9"/>
  <c r="I24" i="9"/>
  <c r="I30" i="9"/>
  <c r="I28" i="9"/>
  <c r="I39" i="9"/>
  <c r="I22" i="9"/>
  <c r="M53" i="19"/>
  <c r="U21" i="9"/>
  <c r="U43" i="9"/>
  <c r="S33" i="9"/>
  <c r="S41" i="9"/>
  <c r="U34" i="9"/>
  <c r="S37" i="9"/>
  <c r="U46" i="9"/>
  <c r="S57" i="9"/>
  <c r="U57" i="9" s="1"/>
  <c r="I51" i="19"/>
  <c r="I50" i="19"/>
  <c r="I52" i="19"/>
  <c r="K53" i="19"/>
  <c r="G53" i="19"/>
  <c r="E53" i="19"/>
  <c r="I8" i="19"/>
  <c r="G21" i="9" s="1"/>
  <c r="I21" i="9" s="1"/>
  <c r="I10" i="19"/>
  <c r="I11" i="19"/>
  <c r="I12" i="19"/>
  <c r="I13" i="19"/>
  <c r="I14" i="19"/>
  <c r="I15" i="19"/>
  <c r="I16" i="19"/>
  <c r="I17" i="19"/>
  <c r="I18" i="19"/>
  <c r="I19" i="19"/>
  <c r="I20" i="19"/>
  <c r="I21" i="19"/>
  <c r="G43" i="9" s="1"/>
  <c r="I43" i="9" s="1"/>
  <c r="I22" i="19"/>
  <c r="G26" i="9" s="1"/>
  <c r="I26" i="9" s="1"/>
  <c r="I23" i="19"/>
  <c r="G23" i="9" s="1"/>
  <c r="I23" i="9" s="1"/>
  <c r="I24" i="19"/>
  <c r="I25" i="19"/>
  <c r="I26" i="19"/>
  <c r="I27" i="19"/>
  <c r="I28" i="19"/>
  <c r="I29" i="19"/>
  <c r="I30" i="19"/>
  <c r="I31" i="19"/>
  <c r="I32" i="19"/>
  <c r="I33" i="19"/>
  <c r="I34" i="19"/>
  <c r="G41" i="9" s="1"/>
  <c r="I41" i="9" s="1"/>
  <c r="I35" i="19"/>
  <c r="I36" i="19"/>
  <c r="G34" i="9" s="1"/>
  <c r="I34" i="9" s="1"/>
  <c r="I37" i="19"/>
  <c r="G25" i="9" s="1"/>
  <c r="I25" i="9" s="1"/>
  <c r="I38" i="19"/>
  <c r="I39" i="19"/>
  <c r="G36" i="9" s="1"/>
  <c r="I36" i="9" s="1"/>
  <c r="I40" i="19"/>
  <c r="I41" i="19"/>
  <c r="I42" i="19"/>
  <c r="I43" i="19"/>
  <c r="I44" i="19"/>
  <c r="I45" i="19"/>
  <c r="G46" i="9" s="1"/>
  <c r="I46" i="9" s="1"/>
  <c r="I47" i="19"/>
  <c r="G56" i="9" s="1"/>
  <c r="I56" i="9" s="1"/>
  <c r="I48" i="19"/>
  <c r="I7" i="19"/>
  <c r="S16" i="9" l="1"/>
  <c r="U16" i="9" s="1"/>
  <c r="S58" i="9"/>
  <c r="U58" i="9" s="1"/>
  <c r="S49" i="9"/>
  <c r="U49" i="9" s="1"/>
  <c r="S17" i="9"/>
  <c r="U17" i="9" s="1"/>
  <c r="S30" i="9"/>
  <c r="U30" i="9" s="1"/>
  <c r="S15" i="9"/>
  <c r="U15" i="9" s="1"/>
  <c r="S28" i="9"/>
  <c r="U28" i="9" s="1"/>
  <c r="S20" i="9"/>
  <c r="U20" i="9" s="1"/>
  <c r="S24" i="9"/>
  <c r="U24" i="9" s="1"/>
  <c r="S53" i="9"/>
  <c r="U53" i="9" s="1"/>
  <c r="S39" i="9"/>
  <c r="U39" i="9" s="1"/>
  <c r="S47" i="9"/>
  <c r="U47" i="9" s="1"/>
  <c r="S27" i="9"/>
  <c r="U27" i="9" s="1"/>
  <c r="S12" i="9"/>
  <c r="U12" i="9" s="1"/>
  <c r="S31" i="9"/>
  <c r="U31" i="9" s="1"/>
  <c r="S11" i="9"/>
  <c r="U11" i="9" s="1"/>
  <c r="S22" i="9"/>
  <c r="U22" i="9" s="1"/>
  <c r="S10" i="9"/>
  <c r="U10" i="9" s="1"/>
  <c r="S50" i="9"/>
  <c r="U50" i="9" s="1"/>
  <c r="S35" i="9"/>
  <c r="U35" i="9" s="1"/>
  <c r="S42" i="9"/>
  <c r="U42" i="9" s="1"/>
  <c r="S9" i="9"/>
  <c r="U9" i="9" s="1"/>
  <c r="S40" i="9"/>
  <c r="U40" i="9" s="1"/>
  <c r="S19" i="9"/>
  <c r="U19" i="9" s="1"/>
  <c r="S18" i="9"/>
  <c r="U18" i="9" s="1"/>
  <c r="S38" i="9"/>
  <c r="U38" i="9" s="1"/>
  <c r="S32" i="9"/>
  <c r="U32" i="9" s="1"/>
  <c r="S29" i="9"/>
  <c r="U29" i="9" s="1"/>
  <c r="S23" i="9"/>
  <c r="S26" i="9"/>
  <c r="U26" i="9" s="1"/>
  <c r="G45" i="9"/>
  <c r="I45" i="9" s="1"/>
  <c r="S56" i="9"/>
  <c r="U56" i="9" s="1"/>
  <c r="S36" i="9"/>
  <c r="U36" i="9" s="1"/>
  <c r="S25" i="9"/>
  <c r="U25" i="9" s="1"/>
  <c r="S44" i="9"/>
  <c r="U44" i="9" s="1"/>
  <c r="I13" i="9"/>
  <c r="I53" i="19"/>
  <c r="O53" i="19" l="1"/>
  <c r="G63" i="9"/>
  <c r="I63" i="9" s="1"/>
  <c r="U23" i="9"/>
  <c r="M30" i="15"/>
  <c r="S27" i="15"/>
  <c r="S18" i="15"/>
  <c r="S7" i="15"/>
  <c r="S8" i="9"/>
  <c r="U8" i="9" s="1"/>
  <c r="S45" i="9" l="1"/>
  <c r="S9" i="15"/>
  <c r="S10" i="15"/>
  <c r="U37" i="9" s="1"/>
  <c r="S14" i="15"/>
  <c r="S15" i="15"/>
  <c r="S16" i="15"/>
  <c r="S17" i="15"/>
  <c r="S19" i="15"/>
  <c r="S20" i="15"/>
  <c r="S21" i="15"/>
  <c r="S22" i="15"/>
  <c r="S23" i="15"/>
  <c r="S24" i="15"/>
  <c r="S25" i="15"/>
  <c r="S26" i="15"/>
  <c r="S28" i="15"/>
  <c r="S29" i="15"/>
  <c r="S30" i="15"/>
  <c r="U41" i="9" s="1"/>
  <c r="U45" i="9" l="1"/>
  <c r="S63" i="9"/>
  <c r="S31" i="15"/>
  <c r="F6" i="8"/>
  <c r="Q31" i="15"/>
  <c r="U33" i="9" l="1"/>
  <c r="U63" i="9" s="1"/>
  <c r="I31" i="15"/>
  <c r="K31" i="15"/>
  <c r="F11" i="14" l="1"/>
  <c r="F10" i="8" l="1"/>
  <c r="M8" i="18" l="1"/>
  <c r="M9" i="18"/>
  <c r="G9" i="18"/>
  <c r="G8" i="18"/>
  <c r="M28" i="15"/>
  <c r="M31" i="15" s="1"/>
  <c r="L10" i="7"/>
  <c r="F10" i="7"/>
  <c r="H10" i="7"/>
  <c r="J11" i="8" l="1"/>
  <c r="D10" i="7" l="1"/>
  <c r="J10" i="7"/>
  <c r="H11" i="8" l="1"/>
  <c r="I10" i="18"/>
  <c r="H10" i="13"/>
  <c r="M7" i="18"/>
  <c r="M10" i="18" l="1"/>
  <c r="D10" i="13" l="1"/>
  <c r="F9" i="8" s="1"/>
  <c r="F11" i="8" s="1"/>
  <c r="G7" i="18" l="1"/>
  <c r="G10" i="18" s="1"/>
  <c r="C10" i="18"/>
</calcChain>
</file>

<file path=xl/sharedStrings.xml><?xml version="1.0" encoding="utf-8"?>
<sst xmlns="http://schemas.openxmlformats.org/spreadsheetml/2006/main" count="404" uniqueCount="166">
  <si>
    <t>صندوق سرمایه گذاری بخشی صنایع سورنا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</si>
  <si>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</si>
  <si>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</si>
  <si>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</si>
  <si>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</si>
  <si>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</si>
  <si>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</si>
  <si>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</si>
  <si>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</si>
  <si>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</si>
  <si>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</si>
  <si>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</si>
  <si>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</si>
  <si>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</si>
  <si>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</si>
  <si>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</si>
  <si>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</si>
  <si>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</si>
  <si>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</si>
  <si>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پاکدیس</t>
  </si>
  <si>
    <t>پگاه‌آذربایجان‌غربی‌</t>
  </si>
  <si>
    <t>توسعه نیشکر و  صنایع جانبی</t>
  </si>
  <si>
    <t>تولیدی‌مهرام‌</t>
  </si>
  <si>
    <t>دشت‌ مرغاب‌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</si>
  <si>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</si>
  <si>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</si>
  <si>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</si>
  <si>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</si>
  <si>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</si>
  <si>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</si>
  <si>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</si>
  <si>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</si>
  <si>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</si>
  <si>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</si>
  <si>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</si>
  <si>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</si>
  <si>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</si>
  <si>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</si>
  <si>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</si>
  <si>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</si>
  <si>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</si>
  <si>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</si>
  <si>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</si>
  <si>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</si>
  <si>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</si>
  <si>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</si>
  <si>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</si>
  <si>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</si>
  <si>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</si>
  <si>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</si>
  <si>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</si>
  <si>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</si>
  <si>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</si>
  <si>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</si>
  <si>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</si>
  <si>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</si>
  <si>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</si>
  <si>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</si>
  <si>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</si>
  <si>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</si>
  <si>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</si>
  <si>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</si>
  <si>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</si>
  <si>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</si>
  <si>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</si>
  <si>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</si>
  <si>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</si>
  <si>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</si>
  <si>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</si>
  <si>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</si>
  <si>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</si>
  <si>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</si>
  <si>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</si>
  <si>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</si>
  <si>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</si>
  <si>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</si>
  <si>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</si>
  <si>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</si>
  <si>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</si>
  <si>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</si>
  <si>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</si>
  <si>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</si>
  <si>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</si>
  <si>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</si>
  <si>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</si>
  <si>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</si>
  <si>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</si>
  <si>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</si>
  <si>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</si>
  <si>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</si>
  <si>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</si>
  <si>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</si>
  <si>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</si>
  <si>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</si>
  <si>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</si>
  <si>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</si>
  <si>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</si>
  <si>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</si>
  <si>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</si>
  <si>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</si>
  <si>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</si>
  <si>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</si>
  <si>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</si>
  <si>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</si>
  <si>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</si>
  <si>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</si>
  <si>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</si>
  <si>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</si>
  <si>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شرکت 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</si>
  <si>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</si>
  <si>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</si>
  <si>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</si>
  <si>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</si>
  <si>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</si>
  <si>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</si>
  <si>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</si>
  <si>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</si>
  <si>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</si>
  <si>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>کشاورزی و دامپروری بینالود</t>
  </si>
  <si>
    <t xml:space="preserve"> نشاسته و گلوکز آردینه</t>
  </si>
  <si>
    <t xml:space="preserve"> فرآورده های دامی ولبنی دالاهو</t>
  </si>
  <si>
    <t>حق تقدم دشت مرغاب</t>
  </si>
  <si>
    <t>1-2-درآمد حاصل از سرمایه­گذاری در سهام و حق تقدم سهام</t>
  </si>
  <si>
    <t>1404/07/30</t>
  </si>
  <si>
    <t>بیمه رازی</t>
  </si>
  <si>
    <t>پارس مینو</t>
  </si>
  <si>
    <t>پتروشیمی شیراز</t>
  </si>
  <si>
    <t>تهیه توزیع غذای دنا آفرین فدک</t>
  </si>
  <si>
    <t>جنرال مکانیک</t>
  </si>
  <si>
    <t>معدنی و صنعتی گل گهر</t>
  </si>
  <si>
    <t>پالایش نفت بندرعباس</t>
  </si>
  <si>
    <t>مدیریت انرژی امید تابان هور</t>
  </si>
  <si>
    <t>کشت و صنعت چین چین</t>
  </si>
  <si>
    <t>1404/.07/26</t>
  </si>
  <si>
    <t>1404/01/31</t>
  </si>
  <si>
    <t>توسعه صنایع بهشهر</t>
  </si>
  <si>
    <t>سرمایه گذاری غدیر</t>
  </si>
  <si>
    <t>صنعتی بهشهر</t>
  </si>
  <si>
    <t>بیسکویت گرجی</t>
  </si>
  <si>
    <t>کشت و صنعت و جوین</t>
  </si>
  <si>
    <t>دشت مرغاب</t>
  </si>
  <si>
    <t>سالمین</t>
  </si>
  <si>
    <t>تولیدی مهرام</t>
  </si>
  <si>
    <t>شیر پاستوریزه‌پگاه‌ گلپایگان</t>
  </si>
  <si>
    <t>1404/08/29</t>
  </si>
  <si>
    <t>بهنوش ایران</t>
  </si>
  <si>
    <t>ملی کشت و صنعت و دامپروری پارس</t>
  </si>
  <si>
    <t>صنایع غذایی رضوی</t>
  </si>
  <si>
    <t>زعفران0510نگین سحرخیز</t>
  </si>
  <si>
    <t>تولیدی کوچین</t>
  </si>
  <si>
    <t>توسعه نیشکر و صنایع جانبی</t>
  </si>
  <si>
    <t>شیر پاستوریزه‌پگاه‌اصفهان</t>
  </si>
  <si>
    <t>نوش پونه مشهد</t>
  </si>
  <si>
    <t>1404/11/30</t>
  </si>
  <si>
    <t>شهد ایران ‌</t>
  </si>
  <si>
    <t>شهد ایران</t>
  </si>
  <si>
    <t>برای ماه منتهی به 1404/12/29</t>
  </si>
  <si>
    <t>1404/12/29</t>
  </si>
  <si>
    <t>ح. توسعه صنایع یهشهر</t>
  </si>
  <si>
    <t>پگاه‌آذربایحان‌غربی</t>
  </si>
  <si>
    <t>شیرپاستوریزه‌پگاه‌گلپایگان</t>
  </si>
  <si>
    <t>1404/12/02</t>
  </si>
  <si>
    <t>1404/12/05</t>
  </si>
  <si>
    <t>1404/12/03</t>
  </si>
  <si>
    <t>ح. صنایع بهشهر</t>
  </si>
  <si>
    <t>توسعه صنایع بهشهر*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</si>
</sst>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62626"/>
      <name val="IRANSans"/>
    </font>
    <font>
      <sz val="10"/>
      <color rgb="FF333333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37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38" fontId="4" fillId="2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10" fontId="6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left"/>
    </xf>
    <xf numFmtId="38" fontId="7" fillId="0" borderId="0" xfId="0" applyNumberFormat="1" applyFont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1" applyNumberFormat="1" applyFont="1" applyFill="1" applyAlignment="1">
      <alignment horizontal="left"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38" fontId="4" fillId="0" borderId="0" xfId="1" applyNumberFormat="1" applyFont="1" applyFill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3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left"/>
    </xf>
    <xf numFmtId="38" fontId="12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12" fillId="0" borderId="0" xfId="0" applyNumberFormat="1" applyFont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38" fontId="1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8" fontId="1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0" fillId="2" borderId="0" xfId="0" applyNumberFormat="1" applyFill="1" applyAlignment="1">
      <alignment wrapText="1"/>
    </xf>
    <xf numFmtId="3" fontId="16" fillId="0" borderId="0" xfId="0" applyNumberFormat="1" applyFont="1" applyAlignment="1">
      <alignment horizontal="left"/>
    </xf>
    <xf numFmtId="38" fontId="11" fillId="0" borderId="8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9:C24"/>
  <sheetViews>
    <sheetView rightToLeft="1" view="pageBreakPreview" zoomScaleNormal="100" zoomScaleSheetLayoutView="100" workbookViewId="0">
      <selection activeCell="B23" sqref="B23:B24"/>
    </sheetView>
  </sheetViews>
  <sheetFormatPr defaultRowHeight="12.75"/>
  <cols>
    <col min="1" max="1" width="31.5703125" customWidth="1"/>
    <col min="2" max="2" width="44.7109375" customWidth="1"/>
    <col min="3" max="3" width="30.7109375" customWidth="1"/>
  </cols>
  <sheetData>
    <row r="19" spans="1:3" ht="29.1" customHeight="1">
      <c r="A19" s="109" t="s">
        <v>111</v>
      </c>
      <c r="B19" s="109"/>
      <c r="C19" s="109"/>
    </row>
    <row r="20" spans="1:3" ht="21.75" customHeight="1">
      <c r="A20" s="109" t="s">
        <v>110</v>
      </c>
      <c r="B20" s="109"/>
      <c r="C20" s="109"/>
    </row>
    <row r="21" spans="1:3" ht="21.75" customHeight="1">
      <c r="A21" s="109" t="s">
        <v>156</v>
      </c>
      <c r="B21" s="109"/>
      <c r="C21" s="109"/>
    </row>
    <row r="22" spans="1:3" ht="27" customHeight="1"/>
    <row r="23" spans="1:3" ht="123.6" customHeight="1">
      <c r="B23" s="110"/>
    </row>
    <row r="24" spans="1:3" ht="123.6" customHeight="1">
      <c r="B24" s="110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U61"/>
  <sheetViews>
    <sheetView rightToLeft="1" view="pageBreakPreview" topLeftCell="A47" zoomScale="110" zoomScaleNormal="100" zoomScaleSheetLayoutView="110" workbookViewId="0">
      <selection activeCell="A20" sqref="A20"/>
    </sheetView>
  </sheetViews>
  <sheetFormatPr defaultRowHeight="30" customHeight="1"/>
  <cols>
    <col min="1" max="1" width="38.28515625" style="28" customWidth="1"/>
    <col min="2" max="2" width="1.28515625" style="7" customWidth="1"/>
    <col min="3" max="3" width="14.5703125" style="70" customWidth="1"/>
    <col min="4" max="4" width="1.28515625" style="70" customWidth="1"/>
    <col min="5" max="5" width="19.5703125" style="70" customWidth="1"/>
    <col min="6" max="6" width="1.28515625" style="70" customWidth="1"/>
    <col min="7" max="7" width="20.5703125" style="70" customWidth="1"/>
    <col min="8" max="8" width="1.28515625" style="7" customWidth="1"/>
    <col min="9" max="9" width="19" style="7" customWidth="1"/>
    <col min="10" max="10" width="1.28515625" style="7" customWidth="1"/>
    <col min="11" max="11" width="15.140625" style="7" customWidth="1"/>
    <col min="12" max="12" width="1.28515625" style="7" customWidth="1"/>
    <col min="13" max="13" width="20.140625" style="7" customWidth="1"/>
    <col min="14" max="14" width="1.28515625" style="7" customWidth="1"/>
    <col min="15" max="15" width="21.5703125" style="7" customWidth="1"/>
    <col min="16" max="16" width="1.28515625" style="7" customWidth="1"/>
    <col min="17" max="17" width="21.28515625" style="7" customWidth="1"/>
    <col min="18" max="18" width="0.5703125" style="77" customWidth="1"/>
    <col min="19" max="19" width="9.140625" style="77"/>
    <col min="20" max="20" width="19" style="66" bestFit="1" customWidth="1"/>
    <col min="21" max="21" width="17" style="66" bestFit="1" customWidth="1"/>
    <col min="22" max="16384" width="9.140625" style="77"/>
  </cols>
  <sheetData>
    <row r="1" spans="1:17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30" customHeight="1">
      <c r="A2" s="111" t="s">
        <v>112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30" customHeight="1">
      <c r="A3" s="111" t="s">
        <v>156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30" customHeight="1">
      <c r="A4" s="114" t="s">
        <v>102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1:17" ht="30" customHeight="1">
      <c r="A5" s="136" t="s">
        <v>57</v>
      </c>
      <c r="C5" s="115" t="s">
        <v>71</v>
      </c>
      <c r="D5" s="115"/>
      <c r="E5" s="115"/>
      <c r="F5" s="115"/>
      <c r="G5" s="115"/>
      <c r="H5" s="115"/>
      <c r="I5" s="115"/>
      <c r="K5" s="115" t="s">
        <v>72</v>
      </c>
      <c r="L5" s="115"/>
      <c r="M5" s="115"/>
      <c r="N5" s="115"/>
      <c r="O5" s="115"/>
      <c r="P5" s="115"/>
      <c r="Q5" s="115"/>
    </row>
    <row r="6" spans="1:17" ht="37.5" customHeight="1">
      <c r="A6" s="136"/>
      <c r="C6" s="67" t="s">
        <v>9</v>
      </c>
      <c r="D6" s="68"/>
      <c r="E6" s="67" t="s">
        <v>103</v>
      </c>
      <c r="F6" s="68"/>
      <c r="G6" s="67" t="s">
        <v>104</v>
      </c>
      <c r="H6" s="8"/>
      <c r="I6" s="6" t="s">
        <v>105</v>
      </c>
      <c r="K6" s="6" t="s">
        <v>9</v>
      </c>
      <c r="L6" s="8"/>
      <c r="M6" s="6" t="s">
        <v>103</v>
      </c>
      <c r="N6" s="8"/>
      <c r="O6" s="6" t="s">
        <v>104</v>
      </c>
      <c r="P6" s="8"/>
      <c r="Q6" s="6" t="s">
        <v>105</v>
      </c>
    </row>
    <row r="7" spans="1:17" ht="37.5" customHeight="1">
      <c r="A7" s="28" t="s">
        <v>37</v>
      </c>
      <c r="C7" s="69">
        <v>0</v>
      </c>
      <c r="E7" s="69">
        <v>0</v>
      </c>
      <c r="G7" s="69">
        <v>0</v>
      </c>
      <c r="I7" s="78">
        <f>E7+G7</f>
        <v>0</v>
      </c>
      <c r="K7" s="78">
        <v>100000000</v>
      </c>
      <c r="M7" s="69">
        <v>44817540720</v>
      </c>
      <c r="O7" s="51">
        <v>-52651789225</v>
      </c>
      <c r="Q7" s="51">
        <f>M7+O7</f>
        <v>-7834248505</v>
      </c>
    </row>
    <row r="8" spans="1:17" ht="37.5" customHeight="1">
      <c r="A8" s="28" t="s">
        <v>31</v>
      </c>
      <c r="B8" s="76"/>
      <c r="C8" s="69">
        <v>342000</v>
      </c>
      <c r="E8" s="69">
        <v>1001779918</v>
      </c>
      <c r="G8" s="71">
        <v>-706706562</v>
      </c>
      <c r="I8" s="78">
        <f t="shared" ref="I8:I52" si="0">E8+G8</f>
        <v>295073356</v>
      </c>
      <c r="K8" s="78">
        <v>27041481</v>
      </c>
      <c r="M8" s="69">
        <v>63307849179</v>
      </c>
      <c r="O8" s="51">
        <v>-49553924769</v>
      </c>
      <c r="Q8" s="51">
        <f t="shared" ref="Q8:Q52" si="1">M8+O8</f>
        <v>13753924410</v>
      </c>
    </row>
    <row r="9" spans="1:17" ht="37.5" customHeight="1">
      <c r="A9" s="76" t="s">
        <v>120</v>
      </c>
      <c r="B9" s="76"/>
      <c r="C9" s="69">
        <v>0</v>
      </c>
      <c r="E9" s="69">
        <v>0</v>
      </c>
      <c r="G9" s="71">
        <v>0</v>
      </c>
      <c r="I9" s="78">
        <f>E9+G9</f>
        <v>0</v>
      </c>
      <c r="K9" s="78">
        <v>2153912</v>
      </c>
      <c r="M9" s="69">
        <v>38674406606</v>
      </c>
      <c r="O9" s="51">
        <v>-40002562234</v>
      </c>
      <c r="Q9" s="51">
        <f t="shared" si="1"/>
        <v>-1328155628</v>
      </c>
    </row>
    <row r="10" spans="1:17" ht="30" customHeight="1">
      <c r="A10" s="76" t="s">
        <v>42</v>
      </c>
      <c r="C10" s="69">
        <v>0</v>
      </c>
      <c r="E10" s="69">
        <v>0</v>
      </c>
      <c r="G10" s="71">
        <v>0</v>
      </c>
      <c r="I10" s="78">
        <f t="shared" si="0"/>
        <v>0</v>
      </c>
      <c r="K10" s="78">
        <v>1048946</v>
      </c>
      <c r="M10" s="69">
        <v>4226082477</v>
      </c>
      <c r="O10" s="51">
        <v>-5296940238</v>
      </c>
      <c r="Q10" s="51">
        <f t="shared" si="1"/>
        <v>-1070857761</v>
      </c>
    </row>
    <row r="11" spans="1:17" ht="30" customHeight="1">
      <c r="A11" s="76" t="s">
        <v>39</v>
      </c>
      <c r="B11" s="76"/>
      <c r="C11" s="69">
        <v>0</v>
      </c>
      <c r="E11" s="69">
        <v>0</v>
      </c>
      <c r="G11" s="71">
        <v>0</v>
      </c>
      <c r="I11" s="78">
        <f t="shared" si="0"/>
        <v>0</v>
      </c>
      <c r="K11" s="78">
        <v>10000000</v>
      </c>
      <c r="M11" s="69">
        <v>39197836377</v>
      </c>
      <c r="O11" s="51">
        <v>-37200059888</v>
      </c>
      <c r="Q11" s="51">
        <f t="shared" si="1"/>
        <v>1997776489</v>
      </c>
    </row>
    <row r="12" spans="1:17" ht="30" customHeight="1">
      <c r="A12" s="76" t="s">
        <v>136</v>
      </c>
      <c r="B12" s="76"/>
      <c r="C12" s="69">
        <v>0</v>
      </c>
      <c r="E12" s="69">
        <v>0</v>
      </c>
      <c r="G12" s="71">
        <v>0</v>
      </c>
      <c r="I12" s="78">
        <f t="shared" si="0"/>
        <v>0</v>
      </c>
      <c r="K12" s="78">
        <v>2800000</v>
      </c>
      <c r="M12" s="69">
        <v>27545419619</v>
      </c>
      <c r="O12" s="51">
        <v>-25407556287</v>
      </c>
      <c r="Q12" s="51">
        <f t="shared" si="1"/>
        <v>2137863332</v>
      </c>
    </row>
    <row r="13" spans="1:17" ht="30" customHeight="1">
      <c r="A13" s="76" t="s">
        <v>119</v>
      </c>
      <c r="B13" s="76"/>
      <c r="C13" s="69">
        <v>0</v>
      </c>
      <c r="E13" s="69">
        <v>0</v>
      </c>
      <c r="G13" s="71">
        <v>0</v>
      </c>
      <c r="I13" s="78">
        <f t="shared" si="0"/>
        <v>0</v>
      </c>
      <c r="K13" s="78">
        <v>3255168</v>
      </c>
      <c r="M13" s="69">
        <v>56727241315</v>
      </c>
      <c r="O13" s="51">
        <v>-52528101876</v>
      </c>
      <c r="Q13" s="51">
        <f t="shared" si="1"/>
        <v>4199139439</v>
      </c>
    </row>
    <row r="14" spans="1:17" ht="30" customHeight="1">
      <c r="A14" s="28" t="s">
        <v>17</v>
      </c>
      <c r="C14" s="69">
        <v>0</v>
      </c>
      <c r="E14" s="69">
        <v>0</v>
      </c>
      <c r="G14" s="71">
        <v>0</v>
      </c>
      <c r="I14" s="78">
        <f t="shared" si="0"/>
        <v>0</v>
      </c>
      <c r="K14" s="78">
        <v>462999961</v>
      </c>
      <c r="M14" s="69">
        <v>215794223867</v>
      </c>
      <c r="O14" s="51">
        <v>-229212492440</v>
      </c>
      <c r="Q14" s="51">
        <f t="shared" si="1"/>
        <v>-13418268573</v>
      </c>
    </row>
    <row r="15" spans="1:17" ht="30" customHeight="1">
      <c r="A15" s="76" t="s">
        <v>129</v>
      </c>
      <c r="B15" s="76"/>
      <c r="C15" s="69">
        <v>0</v>
      </c>
      <c r="E15" s="69">
        <v>0</v>
      </c>
      <c r="G15" s="71">
        <v>0</v>
      </c>
      <c r="I15" s="78">
        <f t="shared" si="0"/>
        <v>0</v>
      </c>
      <c r="K15" s="78">
        <v>19600000</v>
      </c>
      <c r="M15" s="69">
        <v>38966760000</v>
      </c>
      <c r="O15" s="51">
        <v>-34534017579</v>
      </c>
      <c r="Q15" s="51">
        <f t="shared" si="1"/>
        <v>4432742421</v>
      </c>
    </row>
    <row r="16" spans="1:17" ht="30" customHeight="1">
      <c r="A16" s="76" t="s">
        <v>126</v>
      </c>
      <c r="B16" s="76"/>
      <c r="C16" s="69">
        <v>0</v>
      </c>
      <c r="E16" s="69">
        <v>0</v>
      </c>
      <c r="G16" s="71">
        <v>0</v>
      </c>
      <c r="I16" s="78">
        <f t="shared" si="0"/>
        <v>0</v>
      </c>
      <c r="K16" s="78">
        <v>1000000</v>
      </c>
      <c r="M16" s="69">
        <v>35800078668</v>
      </c>
      <c r="O16" s="51">
        <v>-32660280569</v>
      </c>
      <c r="Q16" s="51">
        <f t="shared" si="1"/>
        <v>3139798099</v>
      </c>
    </row>
    <row r="17" spans="1:17" ht="30" customHeight="1">
      <c r="A17" s="76" t="s">
        <v>35</v>
      </c>
      <c r="B17" s="76"/>
      <c r="C17" s="69">
        <v>0</v>
      </c>
      <c r="E17" s="69">
        <v>0</v>
      </c>
      <c r="G17" s="71">
        <v>0</v>
      </c>
      <c r="I17" s="78">
        <f t="shared" si="0"/>
        <v>0</v>
      </c>
      <c r="K17" s="78">
        <v>9060000</v>
      </c>
      <c r="M17" s="69">
        <v>16407243969</v>
      </c>
      <c r="O17" s="51">
        <v>-15913766331</v>
      </c>
      <c r="Q17" s="51">
        <f t="shared" si="1"/>
        <v>493477638</v>
      </c>
    </row>
    <row r="18" spans="1:17" ht="30" customHeight="1">
      <c r="A18" s="76" t="s">
        <v>165</v>
      </c>
      <c r="B18" s="76"/>
      <c r="C18" s="69">
        <v>1691869</v>
      </c>
      <c r="E18" s="69">
        <v>9931809914</v>
      </c>
      <c r="G18" s="71">
        <v>-11015805552</v>
      </c>
      <c r="I18" s="78">
        <f t="shared" si="0"/>
        <v>-1083995638</v>
      </c>
      <c r="K18" s="78">
        <v>17354486</v>
      </c>
      <c r="M18" s="69">
        <v>106263720874</v>
      </c>
      <c r="O18" s="51">
        <v>-112995535498</v>
      </c>
      <c r="Q18" s="51">
        <f t="shared" si="1"/>
        <v>-6731814624</v>
      </c>
    </row>
    <row r="19" spans="1:17" ht="30" customHeight="1">
      <c r="A19" s="76" t="s">
        <v>130</v>
      </c>
      <c r="B19" s="76"/>
      <c r="C19" s="69">
        <v>0</v>
      </c>
      <c r="E19" s="69">
        <v>0</v>
      </c>
      <c r="G19" s="71">
        <v>0</v>
      </c>
      <c r="I19" s="78">
        <f t="shared" si="0"/>
        <v>0</v>
      </c>
      <c r="K19" s="78">
        <v>500000</v>
      </c>
      <c r="M19" s="69">
        <v>5276069489</v>
      </c>
      <c r="O19" s="51">
        <v>-5247279529</v>
      </c>
      <c r="Q19" s="51">
        <f t="shared" si="1"/>
        <v>28789960</v>
      </c>
    </row>
    <row r="20" spans="1:17" ht="30" customHeight="1">
      <c r="A20" s="28" t="s">
        <v>150</v>
      </c>
      <c r="C20" s="69">
        <v>0</v>
      </c>
      <c r="E20" s="69">
        <v>0</v>
      </c>
      <c r="G20" s="71">
        <v>0</v>
      </c>
      <c r="I20" s="78">
        <f t="shared" si="0"/>
        <v>0</v>
      </c>
      <c r="K20" s="78">
        <v>2218012</v>
      </c>
      <c r="M20" s="69">
        <v>104876670912</v>
      </c>
      <c r="O20" s="51">
        <v>-114873740426</v>
      </c>
      <c r="Q20" s="51">
        <f t="shared" si="1"/>
        <v>-9997069514</v>
      </c>
    </row>
    <row r="21" spans="1:17" ht="30" customHeight="1">
      <c r="A21" s="28" t="s">
        <v>24</v>
      </c>
      <c r="C21" s="69">
        <v>0</v>
      </c>
      <c r="E21" s="69">
        <v>0</v>
      </c>
      <c r="G21" s="71">
        <v>0</v>
      </c>
      <c r="I21" s="78">
        <f t="shared" si="0"/>
        <v>0</v>
      </c>
      <c r="K21" s="78">
        <v>17114776</v>
      </c>
      <c r="M21" s="69">
        <v>162761867148</v>
      </c>
      <c r="O21" s="51">
        <v>-139717745692</v>
      </c>
      <c r="Q21" s="51">
        <f t="shared" si="1"/>
        <v>23044121456</v>
      </c>
    </row>
    <row r="22" spans="1:17" ht="30" customHeight="1">
      <c r="A22" s="28" t="s">
        <v>25</v>
      </c>
      <c r="C22" s="69">
        <v>0</v>
      </c>
      <c r="E22" s="69">
        <v>0</v>
      </c>
      <c r="G22" s="71">
        <v>0</v>
      </c>
      <c r="I22" s="78">
        <f t="shared" si="0"/>
        <v>0</v>
      </c>
      <c r="K22" s="78">
        <v>29844995</v>
      </c>
      <c r="M22" s="69">
        <v>58081298622</v>
      </c>
      <c r="O22" s="51">
        <v>-50151692419</v>
      </c>
      <c r="Q22" s="51">
        <f t="shared" si="1"/>
        <v>7929606203</v>
      </c>
    </row>
    <row r="23" spans="1:17" ht="30" customHeight="1">
      <c r="A23" s="28" t="s">
        <v>32</v>
      </c>
      <c r="C23" s="69">
        <v>660000</v>
      </c>
      <c r="E23" s="69">
        <v>4136802928</v>
      </c>
      <c r="G23" s="71">
        <v>-4055544765</v>
      </c>
      <c r="I23" s="78">
        <f t="shared" si="0"/>
        <v>81258163</v>
      </c>
      <c r="K23" s="78">
        <v>2611474</v>
      </c>
      <c r="M23" s="69">
        <v>17710725664</v>
      </c>
      <c r="O23" s="51">
        <v>-17168150569</v>
      </c>
      <c r="Q23" s="51">
        <f t="shared" si="1"/>
        <v>542575095</v>
      </c>
    </row>
    <row r="24" spans="1:17" ht="30" customHeight="1">
      <c r="A24" s="28" t="s">
        <v>137</v>
      </c>
      <c r="C24" s="69">
        <v>959549</v>
      </c>
      <c r="E24" s="69">
        <v>3994461164</v>
      </c>
      <c r="G24" s="71">
        <v>-2736861042</v>
      </c>
      <c r="I24" s="78">
        <f t="shared" si="0"/>
        <v>1257600122</v>
      </c>
      <c r="K24" s="78">
        <v>18944197</v>
      </c>
      <c r="M24" s="69">
        <v>39006153908</v>
      </c>
      <c r="O24" s="51">
        <v>-50041094749</v>
      </c>
      <c r="Q24" s="51">
        <f t="shared" si="1"/>
        <v>-11034940841</v>
      </c>
    </row>
    <row r="25" spans="1:17" ht="30" customHeight="1">
      <c r="A25" s="28" t="s">
        <v>41</v>
      </c>
      <c r="C25" s="69">
        <v>0</v>
      </c>
      <c r="E25" s="69">
        <v>0</v>
      </c>
      <c r="G25" s="71">
        <v>0</v>
      </c>
      <c r="I25" s="78">
        <f t="shared" si="0"/>
        <v>0</v>
      </c>
      <c r="K25" s="78">
        <v>13500000</v>
      </c>
      <c r="M25" s="69">
        <v>16208492199</v>
      </c>
      <c r="O25" s="51">
        <v>-20934693000</v>
      </c>
      <c r="Q25" s="51">
        <f t="shared" si="1"/>
        <v>-4726200801</v>
      </c>
    </row>
    <row r="26" spans="1:17" ht="30" customHeight="1">
      <c r="A26" s="28" t="s">
        <v>36</v>
      </c>
      <c r="C26" s="69">
        <v>0</v>
      </c>
      <c r="E26" s="69">
        <v>0</v>
      </c>
      <c r="G26" s="71">
        <v>0</v>
      </c>
      <c r="I26" s="78">
        <f t="shared" si="0"/>
        <v>0</v>
      </c>
      <c r="K26" s="78">
        <v>14860116</v>
      </c>
      <c r="M26" s="69">
        <v>41724791220</v>
      </c>
      <c r="O26" s="51">
        <v>-49618134622</v>
      </c>
      <c r="Q26" s="51">
        <f t="shared" si="1"/>
        <v>-7893343402</v>
      </c>
    </row>
    <row r="27" spans="1:17" ht="30" customHeight="1">
      <c r="A27" s="28" t="s">
        <v>18</v>
      </c>
      <c r="C27" s="69">
        <v>0</v>
      </c>
      <c r="E27" s="69">
        <v>0</v>
      </c>
      <c r="G27" s="71">
        <v>0</v>
      </c>
      <c r="I27" s="78">
        <f t="shared" si="0"/>
        <v>0</v>
      </c>
      <c r="K27" s="78">
        <v>3582075</v>
      </c>
      <c r="M27" s="69">
        <v>20177660650</v>
      </c>
      <c r="O27" s="51">
        <v>-17013184859</v>
      </c>
      <c r="Q27" s="51">
        <f t="shared" si="1"/>
        <v>3164475791</v>
      </c>
    </row>
    <row r="28" spans="1:17" ht="30" customHeight="1">
      <c r="A28" s="28" t="s">
        <v>138</v>
      </c>
      <c r="C28" s="69">
        <v>0</v>
      </c>
      <c r="E28" s="69">
        <v>0</v>
      </c>
      <c r="G28" s="71">
        <v>0</v>
      </c>
      <c r="I28" s="78">
        <f t="shared" si="0"/>
        <v>0</v>
      </c>
      <c r="K28" s="78">
        <v>4976344</v>
      </c>
      <c r="M28" s="69">
        <v>6215020359</v>
      </c>
      <c r="O28" s="51">
        <v>-7365688047</v>
      </c>
      <c r="Q28" s="51">
        <f t="shared" si="1"/>
        <v>-1150667688</v>
      </c>
    </row>
    <row r="29" spans="1:17" ht="30" customHeight="1">
      <c r="A29" s="28" t="s">
        <v>131</v>
      </c>
      <c r="C29" s="69">
        <v>0</v>
      </c>
      <c r="E29" s="69">
        <v>0</v>
      </c>
      <c r="G29" s="71">
        <v>0</v>
      </c>
      <c r="I29" s="78">
        <f t="shared" si="0"/>
        <v>0</v>
      </c>
      <c r="K29" s="78">
        <v>62000000</v>
      </c>
      <c r="M29" s="69">
        <v>108595311333</v>
      </c>
      <c r="O29" s="51">
        <v>-126960066000</v>
      </c>
      <c r="Q29" s="51">
        <f t="shared" si="1"/>
        <v>-18364754667</v>
      </c>
    </row>
    <row r="30" spans="1:17" ht="30" customHeight="1">
      <c r="A30" s="28" t="s">
        <v>34</v>
      </c>
      <c r="C30" s="69">
        <v>0</v>
      </c>
      <c r="E30" s="69">
        <v>0</v>
      </c>
      <c r="G30" s="71">
        <v>0</v>
      </c>
      <c r="I30" s="78">
        <f t="shared" si="0"/>
        <v>0</v>
      </c>
      <c r="K30" s="78">
        <v>600000</v>
      </c>
      <c r="M30" s="69">
        <v>13179268839</v>
      </c>
      <c r="O30" s="51">
        <v>-14701999500</v>
      </c>
      <c r="Q30" s="51">
        <f t="shared" si="1"/>
        <v>-1522730661</v>
      </c>
    </row>
    <row r="31" spans="1:17" ht="30" customHeight="1">
      <c r="A31" s="28" t="s">
        <v>151</v>
      </c>
      <c r="C31" s="69">
        <v>0</v>
      </c>
      <c r="E31" s="69">
        <v>0</v>
      </c>
      <c r="G31" s="71">
        <v>0</v>
      </c>
      <c r="I31" s="78">
        <f t="shared" si="0"/>
        <v>0</v>
      </c>
      <c r="K31" s="78">
        <v>3510946</v>
      </c>
      <c r="M31" s="69">
        <v>26082188987</v>
      </c>
      <c r="O31" s="51">
        <v>-25782749058</v>
      </c>
      <c r="Q31" s="51">
        <f t="shared" si="1"/>
        <v>299439929</v>
      </c>
    </row>
    <row r="32" spans="1:17" ht="30" customHeight="1">
      <c r="A32" s="28" t="s">
        <v>139</v>
      </c>
      <c r="C32" s="69">
        <v>0</v>
      </c>
      <c r="E32" s="69">
        <v>0</v>
      </c>
      <c r="G32" s="71">
        <v>0</v>
      </c>
      <c r="I32" s="78">
        <f t="shared" si="0"/>
        <v>0</v>
      </c>
      <c r="K32" s="78">
        <v>2134406</v>
      </c>
      <c r="M32" s="69">
        <v>7506075569</v>
      </c>
      <c r="O32" s="51">
        <v>-7572124080</v>
      </c>
      <c r="Q32" s="51">
        <f t="shared" si="1"/>
        <v>-66048511</v>
      </c>
    </row>
    <row r="33" spans="1:20" ht="30" customHeight="1">
      <c r="A33" s="28" t="s">
        <v>20</v>
      </c>
      <c r="C33" s="69">
        <v>0</v>
      </c>
      <c r="E33" s="69">
        <v>0</v>
      </c>
      <c r="G33" s="71">
        <v>0</v>
      </c>
      <c r="I33" s="78">
        <f t="shared" si="0"/>
        <v>0</v>
      </c>
      <c r="K33" s="78">
        <v>5768862</v>
      </c>
      <c r="M33" s="69">
        <v>43081334848</v>
      </c>
      <c r="O33" s="51">
        <v>-49947819641</v>
      </c>
      <c r="Q33" s="51">
        <f t="shared" si="1"/>
        <v>-6866484793</v>
      </c>
    </row>
    <row r="34" spans="1:20" ht="30" customHeight="1">
      <c r="A34" s="28" t="s">
        <v>23</v>
      </c>
      <c r="C34" s="69">
        <v>0</v>
      </c>
      <c r="E34" s="69">
        <v>0</v>
      </c>
      <c r="G34" s="71">
        <v>0</v>
      </c>
      <c r="H34" s="69"/>
      <c r="I34" s="78">
        <f t="shared" si="0"/>
        <v>0</v>
      </c>
      <c r="K34" s="78">
        <v>4980960</v>
      </c>
      <c r="M34" s="69">
        <v>16024507219</v>
      </c>
      <c r="O34" s="51">
        <v>-17542233495</v>
      </c>
      <c r="Q34" s="51">
        <f t="shared" si="1"/>
        <v>-1517726276</v>
      </c>
    </row>
    <row r="35" spans="1:20" ht="30" customHeight="1">
      <c r="A35" s="28" t="s">
        <v>121</v>
      </c>
      <c r="C35" s="69">
        <v>0</v>
      </c>
      <c r="E35" s="69">
        <v>0</v>
      </c>
      <c r="G35" s="71">
        <v>0</v>
      </c>
      <c r="H35" s="69"/>
      <c r="I35" s="78">
        <f t="shared" si="0"/>
        <v>0</v>
      </c>
      <c r="K35" s="78">
        <v>771428</v>
      </c>
      <c r="M35" s="69">
        <v>2180826956</v>
      </c>
      <c r="O35" s="51">
        <v>-2094234587</v>
      </c>
      <c r="Q35" s="51">
        <f t="shared" si="1"/>
        <v>86592369</v>
      </c>
    </row>
    <row r="36" spans="1:20" ht="30" customHeight="1">
      <c r="A36" s="28" t="s">
        <v>29</v>
      </c>
      <c r="C36" s="69">
        <v>0</v>
      </c>
      <c r="E36" s="69">
        <v>0</v>
      </c>
      <c r="G36" s="71">
        <v>0</v>
      </c>
      <c r="H36" s="69"/>
      <c r="I36" s="78">
        <f t="shared" si="0"/>
        <v>0</v>
      </c>
      <c r="K36" s="78">
        <v>19500000</v>
      </c>
      <c r="M36" s="69">
        <v>149290688428</v>
      </c>
      <c r="O36" s="51">
        <v>-81902801896</v>
      </c>
      <c r="Q36" s="51">
        <f t="shared" si="1"/>
        <v>67387886532</v>
      </c>
    </row>
    <row r="37" spans="1:20" ht="30" customHeight="1">
      <c r="A37" s="28" t="s">
        <v>38</v>
      </c>
      <c r="C37" s="69">
        <v>479000</v>
      </c>
      <c r="E37" s="69">
        <v>994939104</v>
      </c>
      <c r="G37" s="71">
        <v>-1107755453</v>
      </c>
      <c r="H37" s="69"/>
      <c r="I37" s="78">
        <f t="shared" si="0"/>
        <v>-112816349</v>
      </c>
      <c r="K37" s="78">
        <v>10139000</v>
      </c>
      <c r="M37" s="69">
        <v>26385631156</v>
      </c>
      <c r="O37" s="51">
        <v>-24945895690</v>
      </c>
      <c r="Q37" s="51">
        <f t="shared" si="1"/>
        <v>1439735466</v>
      </c>
    </row>
    <row r="38" spans="1:20" ht="30" customHeight="1">
      <c r="A38" s="28" t="s">
        <v>26</v>
      </c>
      <c r="C38" s="69">
        <v>0</v>
      </c>
      <c r="E38" s="69">
        <v>0</v>
      </c>
      <c r="G38" s="71">
        <v>0</v>
      </c>
      <c r="H38" s="69"/>
      <c r="I38" s="78">
        <f t="shared" si="0"/>
        <v>0</v>
      </c>
      <c r="K38" s="78">
        <v>2427680</v>
      </c>
      <c r="M38" s="69">
        <v>11248134819</v>
      </c>
      <c r="O38" s="51">
        <v>-10642367690</v>
      </c>
      <c r="Q38" s="51">
        <f t="shared" si="1"/>
        <v>605767129</v>
      </c>
    </row>
    <row r="39" spans="1:20" ht="30" customHeight="1">
      <c r="A39" s="28" t="s">
        <v>125</v>
      </c>
      <c r="C39" s="69">
        <v>0</v>
      </c>
      <c r="E39" s="69">
        <v>0</v>
      </c>
      <c r="G39" s="71">
        <v>0</v>
      </c>
      <c r="H39" s="69"/>
      <c r="I39" s="78">
        <f t="shared" si="0"/>
        <v>0</v>
      </c>
      <c r="K39" s="78">
        <v>5389384</v>
      </c>
      <c r="M39" s="69">
        <v>25404380795</v>
      </c>
      <c r="O39" s="51">
        <v>-21322798116</v>
      </c>
      <c r="Q39" s="51">
        <f t="shared" si="1"/>
        <v>4081582679</v>
      </c>
    </row>
    <row r="40" spans="1:20" ht="30" customHeight="1">
      <c r="A40" s="28" t="s">
        <v>132</v>
      </c>
      <c r="C40" s="69">
        <v>1211711</v>
      </c>
      <c r="E40" s="69">
        <v>3965745252</v>
      </c>
      <c r="G40" s="71">
        <v>-4036683134</v>
      </c>
      <c r="H40" s="69"/>
      <c r="I40" s="78">
        <f t="shared" si="0"/>
        <v>-70937882</v>
      </c>
      <c r="K40" s="78">
        <v>1933936</v>
      </c>
      <c r="M40" s="69">
        <v>6041230872</v>
      </c>
      <c r="O40" s="51">
        <v>-6687903889</v>
      </c>
      <c r="Q40" s="51">
        <f t="shared" si="1"/>
        <v>-646673017</v>
      </c>
    </row>
    <row r="41" spans="1:20" ht="30" customHeight="1">
      <c r="A41" s="28" t="s">
        <v>76</v>
      </c>
      <c r="C41" s="69">
        <v>0</v>
      </c>
      <c r="E41" s="69">
        <v>0</v>
      </c>
      <c r="G41" s="71">
        <v>0</v>
      </c>
      <c r="I41" s="78">
        <f t="shared" si="0"/>
        <v>0</v>
      </c>
      <c r="K41" s="78">
        <v>208</v>
      </c>
      <c r="M41" s="69">
        <v>685833</v>
      </c>
      <c r="O41" s="51">
        <v>-867988</v>
      </c>
      <c r="Q41" s="51">
        <f t="shared" si="1"/>
        <v>-182155</v>
      </c>
    </row>
    <row r="42" spans="1:20" ht="30" customHeight="1">
      <c r="A42" s="28" t="s">
        <v>77</v>
      </c>
      <c r="C42" s="69">
        <v>0</v>
      </c>
      <c r="E42" s="69">
        <v>0</v>
      </c>
      <c r="G42" s="71">
        <v>0</v>
      </c>
      <c r="I42" s="78">
        <f t="shared" si="0"/>
        <v>0</v>
      </c>
      <c r="K42" s="78">
        <v>41000000</v>
      </c>
      <c r="M42" s="69">
        <v>16699048634</v>
      </c>
      <c r="O42" s="51">
        <v>-16247863502</v>
      </c>
      <c r="Q42" s="51">
        <f t="shared" si="1"/>
        <v>451185132</v>
      </c>
    </row>
    <row r="43" spans="1:20" ht="30" customHeight="1">
      <c r="A43" s="28" t="s">
        <v>19</v>
      </c>
      <c r="C43" s="69">
        <v>0</v>
      </c>
      <c r="E43" s="69">
        <v>0</v>
      </c>
      <c r="G43" s="71">
        <v>0</v>
      </c>
      <c r="I43" s="78">
        <f t="shared" si="0"/>
        <v>0</v>
      </c>
      <c r="K43" s="78">
        <v>2200000</v>
      </c>
      <c r="M43" s="69">
        <v>64345807836</v>
      </c>
      <c r="O43" s="51">
        <v>-62253147584</v>
      </c>
      <c r="Q43" s="51">
        <f t="shared" si="1"/>
        <v>2092660252</v>
      </c>
    </row>
    <row r="44" spans="1:20" ht="30" customHeight="1">
      <c r="A44" s="28" t="s">
        <v>118</v>
      </c>
      <c r="C44" s="69">
        <v>0</v>
      </c>
      <c r="E44" s="69">
        <v>0</v>
      </c>
      <c r="G44" s="71">
        <v>0</v>
      </c>
      <c r="I44" s="78">
        <f t="shared" si="0"/>
        <v>0</v>
      </c>
      <c r="K44" s="78">
        <v>1435203</v>
      </c>
      <c r="M44" s="69">
        <v>8310026303</v>
      </c>
      <c r="O44" s="51">
        <v>-6564256557</v>
      </c>
      <c r="Q44" s="51">
        <f t="shared" si="1"/>
        <v>1745769746</v>
      </c>
    </row>
    <row r="45" spans="1:20" ht="30" customHeight="1">
      <c r="A45" s="28" t="s">
        <v>16</v>
      </c>
      <c r="C45" s="69">
        <v>554687</v>
      </c>
      <c r="E45" s="71">
        <v>3661092268</v>
      </c>
      <c r="F45" s="69"/>
      <c r="G45" s="51">
        <v>-3896071876</v>
      </c>
      <c r="H45" s="71"/>
      <c r="I45" s="78">
        <f t="shared" si="0"/>
        <v>-234979608</v>
      </c>
      <c r="K45" s="78">
        <v>10254687</v>
      </c>
      <c r="M45" s="69">
        <v>81697240045</v>
      </c>
      <c r="O45" s="51">
        <v>-70090835780</v>
      </c>
      <c r="Q45" s="51">
        <f t="shared" si="1"/>
        <v>11606404265</v>
      </c>
      <c r="T45" s="102"/>
    </row>
    <row r="46" spans="1:20" ht="30" customHeight="1">
      <c r="A46" s="28" t="s">
        <v>30</v>
      </c>
      <c r="C46" s="69">
        <v>0</v>
      </c>
      <c r="E46" s="71">
        <v>0</v>
      </c>
      <c r="F46" s="69"/>
      <c r="G46" s="71">
        <v>0</v>
      </c>
      <c r="H46" s="71"/>
      <c r="I46" s="78">
        <f t="shared" si="0"/>
        <v>0</v>
      </c>
      <c r="K46" s="78">
        <v>1000000</v>
      </c>
      <c r="M46" s="69">
        <v>7477515274</v>
      </c>
      <c r="O46" s="51">
        <v>-4674111456</v>
      </c>
      <c r="Q46" s="51">
        <f t="shared" si="1"/>
        <v>2803403818</v>
      </c>
    </row>
    <row r="47" spans="1:20" ht="30" customHeight="1">
      <c r="A47" s="28" t="s">
        <v>145</v>
      </c>
      <c r="C47" s="69">
        <v>0</v>
      </c>
      <c r="E47" s="71">
        <v>0</v>
      </c>
      <c r="F47" s="69"/>
      <c r="G47" s="71">
        <v>0</v>
      </c>
      <c r="H47" s="71"/>
      <c r="I47" s="78">
        <f t="shared" si="0"/>
        <v>0</v>
      </c>
      <c r="K47" s="78">
        <v>586440</v>
      </c>
      <c r="M47" s="69">
        <v>50767396362</v>
      </c>
      <c r="O47" s="51">
        <v>-41175387442</v>
      </c>
      <c r="Q47" s="51">
        <f t="shared" si="1"/>
        <v>9592008920</v>
      </c>
    </row>
    <row r="48" spans="1:20" ht="30" customHeight="1">
      <c r="A48" s="28" t="s">
        <v>147</v>
      </c>
      <c r="C48" s="69">
        <v>0</v>
      </c>
      <c r="E48" s="71">
        <v>0</v>
      </c>
      <c r="F48" s="69"/>
      <c r="G48" s="71">
        <v>0</v>
      </c>
      <c r="H48" s="71"/>
      <c r="I48" s="78">
        <f t="shared" si="0"/>
        <v>0</v>
      </c>
      <c r="K48" s="78">
        <v>5095879</v>
      </c>
      <c r="M48" s="69">
        <v>22282428762</v>
      </c>
      <c r="O48" s="51">
        <v>-17877080900</v>
      </c>
      <c r="Q48" s="51">
        <f t="shared" si="1"/>
        <v>4405347862</v>
      </c>
    </row>
    <row r="49" spans="1:21" ht="30" customHeight="1">
      <c r="A49" s="28" t="s">
        <v>141</v>
      </c>
      <c r="C49" s="69">
        <v>0</v>
      </c>
      <c r="E49" s="71">
        <v>0</v>
      </c>
      <c r="F49" s="69"/>
      <c r="G49" s="71">
        <v>0</v>
      </c>
      <c r="H49" s="71"/>
      <c r="I49" s="78">
        <f>E49+G49</f>
        <v>0</v>
      </c>
      <c r="K49" s="78">
        <v>1365909</v>
      </c>
      <c r="M49" s="69">
        <v>7341744446</v>
      </c>
      <c r="O49" s="51">
        <v>-5481320743</v>
      </c>
      <c r="Q49" s="51">
        <f t="shared" si="1"/>
        <v>1860423703</v>
      </c>
    </row>
    <row r="50" spans="1:21" ht="30" customHeight="1">
      <c r="A50" s="28" t="s">
        <v>146</v>
      </c>
      <c r="C50" s="69">
        <v>100000</v>
      </c>
      <c r="E50" s="71">
        <v>1983664858</v>
      </c>
      <c r="F50" s="69"/>
      <c r="G50" s="51">
        <v>-1976422479</v>
      </c>
      <c r="H50" s="71"/>
      <c r="I50" s="78">
        <f t="shared" si="0"/>
        <v>7242379</v>
      </c>
      <c r="K50" s="78">
        <v>265791</v>
      </c>
      <c r="M50" s="69">
        <v>5834243998</v>
      </c>
      <c r="O50" s="51">
        <v>-5253153072</v>
      </c>
      <c r="Q50" s="51">
        <f t="shared" si="1"/>
        <v>581090926</v>
      </c>
    </row>
    <row r="51" spans="1:21" ht="30" customHeight="1">
      <c r="A51" s="28" t="s">
        <v>124</v>
      </c>
      <c r="C51" s="69">
        <v>0</v>
      </c>
      <c r="E51" s="71">
        <v>0</v>
      </c>
      <c r="F51" s="69"/>
      <c r="G51" s="71">
        <v>0</v>
      </c>
      <c r="H51" s="71"/>
      <c r="I51" s="69">
        <f t="shared" si="0"/>
        <v>0</v>
      </c>
      <c r="K51" s="78">
        <v>4713645</v>
      </c>
      <c r="M51" s="69">
        <v>5477011227</v>
      </c>
      <c r="O51" s="51">
        <v>-3533725760</v>
      </c>
      <c r="Q51" s="51">
        <f t="shared" si="1"/>
        <v>1943285467</v>
      </c>
    </row>
    <row r="52" spans="1:21" ht="30" customHeight="1">
      <c r="A52" s="28" t="s">
        <v>142</v>
      </c>
      <c r="C52" s="69">
        <v>0</v>
      </c>
      <c r="E52" s="71">
        <v>0</v>
      </c>
      <c r="F52" s="69"/>
      <c r="G52" s="71">
        <v>0</v>
      </c>
      <c r="H52" s="71"/>
      <c r="I52" s="69">
        <f t="shared" si="0"/>
        <v>0</v>
      </c>
      <c r="K52" s="78">
        <v>500001</v>
      </c>
      <c r="M52" s="69">
        <v>8166382188</v>
      </c>
      <c r="O52" s="51">
        <v>-5575142917</v>
      </c>
      <c r="Q52" s="51">
        <f t="shared" si="1"/>
        <v>2591239271</v>
      </c>
    </row>
    <row r="53" spans="1:21" s="80" customFormat="1" ht="30" customHeight="1" thickBot="1">
      <c r="A53" s="79" t="s">
        <v>43</v>
      </c>
      <c r="B53" s="20"/>
      <c r="C53" s="72">
        <f>SUM(C7:C52)</f>
        <v>5998816</v>
      </c>
      <c r="D53" s="73"/>
      <c r="E53" s="72">
        <f>SUM(E7:E52)</f>
        <v>29670295406</v>
      </c>
      <c r="F53" s="73"/>
      <c r="G53" s="53">
        <f>SUM(G7:G52)</f>
        <v>-29531850863</v>
      </c>
      <c r="H53" s="20"/>
      <c r="I53" s="53">
        <f>SUM(I7:I52)</f>
        <v>138444543</v>
      </c>
      <c r="J53" s="20"/>
      <c r="K53" s="22">
        <f>SUM(K7:K52)</f>
        <v>952040308</v>
      </c>
      <c r="L53" s="20"/>
      <c r="M53" s="22">
        <f>SUM(M7:M52)</f>
        <v>1873186264571</v>
      </c>
      <c r="N53" s="20"/>
      <c r="O53" s="53">
        <f>SUM(O7:O52)</f>
        <v>-1788918318189</v>
      </c>
      <c r="P53" s="20"/>
      <c r="Q53" s="53">
        <f>SUM(Q7:Q52)</f>
        <v>84267946382</v>
      </c>
      <c r="T53" s="74"/>
      <c r="U53" s="74"/>
    </row>
    <row r="54" spans="1:21" ht="30" customHeight="1" thickTop="1">
      <c r="K54" s="101"/>
    </row>
    <row r="55" spans="1:21" ht="30" customHeight="1">
      <c r="K55" s="11"/>
      <c r="M55" s="11"/>
    </row>
    <row r="56" spans="1:21" ht="30" customHeight="1">
      <c r="M56" s="102"/>
      <c r="O56" s="102"/>
      <c r="Q56" s="11"/>
    </row>
    <row r="57" spans="1:21" ht="30" customHeight="1">
      <c r="I57" s="11"/>
      <c r="O57" s="11"/>
      <c r="Q57" s="11"/>
    </row>
    <row r="58" spans="1:21" ht="30" customHeight="1">
      <c r="I58" s="11"/>
      <c r="M58" s="11"/>
      <c r="O58" s="11"/>
      <c r="Q58" s="11"/>
    </row>
    <row r="59" spans="1:21" ht="30" customHeight="1">
      <c r="I59" s="11"/>
      <c r="M59" s="11"/>
      <c r="O59" s="11"/>
      <c r="Q59" s="11"/>
    </row>
    <row r="60" spans="1:21" ht="30" customHeight="1">
      <c r="O60" s="51"/>
      <c r="Q60" s="11"/>
    </row>
    <row r="61" spans="1:21" ht="30" customHeight="1">
      <c r="I61" s="11"/>
    </row>
  </sheetData>
  <autoFilter ref="A1:A61" xr:uid="{00000000-0001-0000-1200-000000000000}"/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50"/>
  <sheetViews>
    <sheetView rightToLeft="1" tabSelected="1" view="pageBreakPreview" topLeftCell="A31" zoomScaleNormal="100" zoomScaleSheetLayoutView="100" workbookViewId="0">
      <selection activeCell="S39" sqref="S39"/>
    </sheetView>
  </sheetViews>
  <sheetFormatPr defaultRowHeight="30" customHeight="1"/>
  <cols>
    <col min="1" max="1" width="27.28515625" style="7" bestFit="1" customWidth="1"/>
    <col min="2" max="2" width="1.28515625" style="7" customWidth="1"/>
    <col min="3" max="3" width="17.140625" style="7" customWidth="1"/>
    <col min="4" max="4" width="1.28515625" style="7" customWidth="1"/>
    <col min="5" max="5" width="22.28515625" style="7" customWidth="1"/>
    <col min="6" max="6" width="1.28515625" style="7" customWidth="1"/>
    <col min="7" max="7" width="22.42578125" style="7" customWidth="1"/>
    <col min="8" max="8" width="1.28515625" style="7" customWidth="1"/>
    <col min="9" max="9" width="22" style="51" customWidth="1"/>
    <col min="10" max="10" width="1.28515625" style="7" customWidth="1"/>
    <col min="11" max="11" width="16" style="7" customWidth="1"/>
    <col min="12" max="12" width="1.28515625" style="7" customWidth="1"/>
    <col min="13" max="13" width="20.42578125" style="7" customWidth="1"/>
    <col min="14" max="14" width="1.28515625" style="7" customWidth="1"/>
    <col min="15" max="15" width="21.5703125" style="7" customWidth="1"/>
    <col min="16" max="16" width="1.28515625" style="7" customWidth="1"/>
    <col min="17" max="17" width="19.85546875" style="51" customWidth="1"/>
    <col min="18" max="18" width="15.42578125" style="17" customWidth="1"/>
    <col min="19" max="19" width="17.85546875" style="17" bestFit="1" customWidth="1"/>
    <col min="20" max="16384" width="9.140625" style="17"/>
  </cols>
  <sheetData>
    <row r="1" spans="1:19" ht="30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9" ht="30" customHeight="1">
      <c r="A2" s="111" t="s">
        <v>112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9" ht="30" customHeight="1">
      <c r="A3" s="111" t="s">
        <v>156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9" ht="30" customHeight="1">
      <c r="A4" s="114" t="s">
        <v>106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1:19" ht="30" customHeight="1">
      <c r="A5" s="115" t="s">
        <v>57</v>
      </c>
      <c r="C5" s="115" t="s">
        <v>71</v>
      </c>
      <c r="D5" s="115"/>
      <c r="E5" s="115"/>
      <c r="F5" s="115"/>
      <c r="G5" s="115"/>
      <c r="H5" s="115"/>
      <c r="I5" s="115"/>
      <c r="K5" s="115" t="s">
        <v>72</v>
      </c>
      <c r="L5" s="115"/>
      <c r="M5" s="115"/>
      <c r="N5" s="115"/>
      <c r="O5" s="115"/>
      <c r="P5" s="115"/>
      <c r="Q5" s="115"/>
    </row>
    <row r="6" spans="1:19" ht="36.75" customHeight="1">
      <c r="A6" s="115"/>
      <c r="C6" s="6" t="s">
        <v>9</v>
      </c>
      <c r="D6" s="8"/>
      <c r="E6" s="6" t="s">
        <v>11</v>
      </c>
      <c r="F6" s="8"/>
      <c r="G6" s="6" t="s">
        <v>104</v>
      </c>
      <c r="H6" s="8"/>
      <c r="I6" s="81" t="s">
        <v>107</v>
      </c>
      <c r="K6" s="6" t="s">
        <v>9</v>
      </c>
      <c r="L6" s="8"/>
      <c r="M6" s="6" t="s">
        <v>11</v>
      </c>
      <c r="N6" s="8"/>
      <c r="O6" s="6" t="s">
        <v>104</v>
      </c>
      <c r="P6" s="8"/>
      <c r="Q6" s="6" t="s">
        <v>107</v>
      </c>
    </row>
    <row r="7" spans="1:19" ht="30" customHeight="1">
      <c r="A7" s="28" t="s">
        <v>16</v>
      </c>
      <c r="C7" s="11">
        <v>5999986</v>
      </c>
      <c r="E7" s="11">
        <v>39174728192</v>
      </c>
      <c r="G7" s="51">
        <v>-41957166036</v>
      </c>
      <c r="I7" s="55">
        <f>E7+G7</f>
        <v>-2782437844</v>
      </c>
      <c r="K7" s="11">
        <f>C7</f>
        <v>5999986</v>
      </c>
      <c r="M7" s="11">
        <v>39174728192</v>
      </c>
      <c r="O7" s="55">
        <v>-42143365173</v>
      </c>
      <c r="Q7" s="51">
        <f>M7+O7</f>
        <v>-2968636981</v>
      </c>
      <c r="R7" s="30"/>
      <c r="S7" s="82"/>
    </row>
    <row r="8" spans="1:19" ht="30" customHeight="1">
      <c r="A8" s="28" t="s">
        <v>19</v>
      </c>
      <c r="C8" s="11">
        <v>5154901</v>
      </c>
      <c r="E8" s="11">
        <v>132991393997</v>
      </c>
      <c r="G8" s="51">
        <v>-144756017312</v>
      </c>
      <c r="I8" s="55">
        <f t="shared" ref="I8:I41" si="0">E8+G8</f>
        <v>-11764623315</v>
      </c>
      <c r="K8" s="11">
        <f t="shared" ref="K8:K41" si="1">C8</f>
        <v>5154901</v>
      </c>
      <c r="M8" s="11">
        <v>132991393997</v>
      </c>
      <c r="O8" s="55">
        <v>-152277895064</v>
      </c>
      <c r="Q8" s="51">
        <f>M8+O8</f>
        <v>-19286501067</v>
      </c>
      <c r="R8" s="30"/>
      <c r="S8" s="82"/>
    </row>
    <row r="9" spans="1:19" ht="30" customHeight="1">
      <c r="A9" s="28" t="s">
        <v>30</v>
      </c>
      <c r="C9" s="11">
        <v>43419814</v>
      </c>
      <c r="E9" s="11">
        <v>319253765188</v>
      </c>
      <c r="G9" s="51">
        <v>-323993024860</v>
      </c>
      <c r="I9" s="55">
        <f t="shared" si="0"/>
        <v>-4739259672</v>
      </c>
      <c r="K9" s="11">
        <f t="shared" si="1"/>
        <v>43419814</v>
      </c>
      <c r="M9" s="11">
        <v>319253765188</v>
      </c>
      <c r="O9" s="55">
        <v>-202949050114</v>
      </c>
      <c r="Q9" s="51">
        <f>M9+O9</f>
        <v>116304715074</v>
      </c>
      <c r="R9" s="30"/>
      <c r="S9" s="82"/>
    </row>
    <row r="10" spans="1:19" ht="30" customHeight="1">
      <c r="A10" s="28" t="s">
        <v>143</v>
      </c>
      <c r="C10" s="11">
        <v>10330547</v>
      </c>
      <c r="E10" s="11">
        <v>95741462081</v>
      </c>
      <c r="G10" s="51">
        <v>-105479619359</v>
      </c>
      <c r="I10" s="55">
        <f t="shared" si="0"/>
        <v>-9738157278</v>
      </c>
      <c r="K10" s="11">
        <f t="shared" si="1"/>
        <v>10330547</v>
      </c>
      <c r="M10" s="11">
        <v>95741462081</v>
      </c>
      <c r="O10" s="55">
        <v>-113102425249</v>
      </c>
      <c r="Q10" s="51">
        <f>M10+O10</f>
        <v>-17360963168</v>
      </c>
      <c r="R10" s="30"/>
      <c r="S10" s="82"/>
    </row>
    <row r="11" spans="1:19" ht="30" customHeight="1">
      <c r="A11" s="28" t="s">
        <v>139</v>
      </c>
      <c r="C11" s="11">
        <v>315594</v>
      </c>
      <c r="E11" s="11">
        <v>986123389</v>
      </c>
      <c r="G11" s="51">
        <v>-1057835760</v>
      </c>
      <c r="I11" s="55">
        <f t="shared" si="0"/>
        <v>-71712371</v>
      </c>
      <c r="K11" s="11">
        <f t="shared" si="1"/>
        <v>315594</v>
      </c>
      <c r="M11" s="11">
        <v>986123389</v>
      </c>
      <c r="O11" s="55">
        <v>-1119487917</v>
      </c>
      <c r="Q11" s="51">
        <f>M11+O11</f>
        <v>-133364528</v>
      </c>
      <c r="R11" s="30"/>
      <c r="S11" s="82"/>
    </row>
    <row r="12" spans="1:19" ht="30" customHeight="1">
      <c r="A12" s="28" t="s">
        <v>25</v>
      </c>
      <c r="C12" s="11">
        <v>10952298</v>
      </c>
      <c r="E12" s="11">
        <v>22039567301</v>
      </c>
      <c r="G12" s="51">
        <v>-23256742616</v>
      </c>
      <c r="I12" s="55">
        <f t="shared" si="0"/>
        <v>-1217175315</v>
      </c>
      <c r="K12" s="11">
        <f>C12</f>
        <v>10952298</v>
      </c>
      <c r="M12" s="11">
        <v>22039567301</v>
      </c>
      <c r="O12" s="55">
        <v>-22269088653</v>
      </c>
      <c r="Q12" s="51">
        <f t="shared" ref="Q12:Q41" si="2">M12+O12</f>
        <v>-229521352</v>
      </c>
      <c r="R12" s="30"/>
      <c r="S12" s="82"/>
    </row>
    <row r="13" spans="1:19" ht="30" customHeight="1">
      <c r="A13" s="28" t="s">
        <v>38</v>
      </c>
      <c r="C13" s="11">
        <v>5261000</v>
      </c>
      <c r="E13" s="11">
        <v>11004460847</v>
      </c>
      <c r="G13" s="51">
        <v>-11661846558</v>
      </c>
      <c r="I13" s="55">
        <f>E13+G13</f>
        <v>-657385711</v>
      </c>
      <c r="K13" s="11">
        <v>5261000</v>
      </c>
      <c r="M13" s="11">
        <v>11004460847</v>
      </c>
      <c r="O13" s="55">
        <v>-12166808867</v>
      </c>
      <c r="Q13" s="51">
        <f>M13+O13</f>
        <v>-1162348020</v>
      </c>
      <c r="R13" s="30"/>
      <c r="S13" s="82"/>
    </row>
    <row r="14" spans="1:19" ht="30" customHeight="1">
      <c r="A14" s="28" t="s">
        <v>31</v>
      </c>
      <c r="C14" s="11">
        <v>107817770</v>
      </c>
      <c r="E14" s="11">
        <v>230765218442</v>
      </c>
      <c r="G14" s="51">
        <v>-239363683868</v>
      </c>
      <c r="I14" s="55">
        <f t="shared" si="0"/>
        <v>-8598465426</v>
      </c>
      <c r="K14" s="11">
        <f t="shared" si="1"/>
        <v>107817770</v>
      </c>
      <c r="M14" s="11">
        <v>230765218442</v>
      </c>
      <c r="O14" s="55">
        <v>-163209508130</v>
      </c>
      <c r="Q14" s="51">
        <f t="shared" si="2"/>
        <v>67555710312</v>
      </c>
      <c r="R14" s="30"/>
      <c r="S14" s="82"/>
    </row>
    <row r="15" spans="1:19" ht="30" customHeight="1">
      <c r="A15" s="28" t="s">
        <v>29</v>
      </c>
      <c r="C15" s="11">
        <v>53515370</v>
      </c>
      <c r="E15" s="11">
        <v>458267638118</v>
      </c>
      <c r="G15" s="51">
        <v>-442337129261</v>
      </c>
      <c r="I15" s="55">
        <f t="shared" si="0"/>
        <v>15930508857</v>
      </c>
      <c r="K15" s="11">
        <f t="shared" si="1"/>
        <v>53515370</v>
      </c>
      <c r="M15" s="11">
        <v>458267638118</v>
      </c>
      <c r="O15" s="55">
        <v>-229115798501</v>
      </c>
      <c r="Q15" s="51">
        <f>M15+O15</f>
        <v>229151839617</v>
      </c>
      <c r="R15" s="30"/>
      <c r="S15" s="82"/>
    </row>
    <row r="16" spans="1:19" ht="30" customHeight="1">
      <c r="A16" s="28" t="s">
        <v>32</v>
      </c>
      <c r="C16" s="11">
        <v>81699849</v>
      </c>
      <c r="E16" s="11">
        <v>525322643403</v>
      </c>
      <c r="G16" s="51">
        <v>-550845033258</v>
      </c>
      <c r="I16" s="55">
        <f t="shared" si="0"/>
        <v>-25522389855</v>
      </c>
      <c r="K16" s="11">
        <f>C16</f>
        <v>81699849</v>
      </c>
      <c r="M16" s="11">
        <v>525322643403</v>
      </c>
      <c r="O16" s="55">
        <v>-502026355899</v>
      </c>
      <c r="Q16" s="51">
        <f>M16+O16</f>
        <v>23296287504</v>
      </c>
      <c r="R16" s="30"/>
      <c r="S16" s="82"/>
    </row>
    <row r="17" spans="1:19" ht="30" customHeight="1">
      <c r="A17" s="28" t="s">
        <v>128</v>
      </c>
      <c r="C17" s="11">
        <v>2000000</v>
      </c>
      <c r="E17" s="11">
        <v>22127621000</v>
      </c>
      <c r="G17" s="51">
        <v>-22802364600</v>
      </c>
      <c r="I17" s="55">
        <f t="shared" si="0"/>
        <v>-674743600</v>
      </c>
      <c r="K17" s="11">
        <f t="shared" si="1"/>
        <v>2000000</v>
      </c>
      <c r="M17" s="11">
        <v>22127621000</v>
      </c>
      <c r="O17" s="55">
        <v>-31548620160</v>
      </c>
      <c r="Q17" s="51">
        <f t="shared" si="2"/>
        <v>-9420999160</v>
      </c>
      <c r="R17" s="30"/>
      <c r="S17" s="82"/>
    </row>
    <row r="18" spans="1:19" ht="30" customHeight="1">
      <c r="A18" s="28" t="s">
        <v>127</v>
      </c>
      <c r="C18" s="11">
        <v>880000</v>
      </c>
      <c r="E18" s="11">
        <v>3799282758</v>
      </c>
      <c r="G18" s="51">
        <v>-4138083426</v>
      </c>
      <c r="I18" s="55">
        <f t="shared" si="0"/>
        <v>-338800668</v>
      </c>
      <c r="K18" s="11">
        <f t="shared" si="1"/>
        <v>880000</v>
      </c>
      <c r="M18" s="11">
        <v>3799282758</v>
      </c>
      <c r="O18" s="55">
        <v>-4694602010</v>
      </c>
      <c r="Q18" s="51">
        <f t="shared" si="2"/>
        <v>-895319252</v>
      </c>
      <c r="R18" s="30"/>
      <c r="S18" s="82"/>
    </row>
    <row r="19" spans="1:19" ht="30" customHeight="1">
      <c r="A19" s="28" t="s">
        <v>18</v>
      </c>
      <c r="C19" s="11">
        <v>18869770</v>
      </c>
      <c r="E19" s="11">
        <v>79670222914</v>
      </c>
      <c r="G19" s="51">
        <v>-82422637196</v>
      </c>
      <c r="I19" s="55">
        <f t="shared" si="0"/>
        <v>-2752414282</v>
      </c>
      <c r="K19" s="11">
        <f t="shared" si="1"/>
        <v>18869770</v>
      </c>
      <c r="M19" s="11">
        <v>79670222914</v>
      </c>
      <c r="O19" s="55">
        <v>-88869712301</v>
      </c>
      <c r="Q19" s="51">
        <f t="shared" si="2"/>
        <v>-9199489387</v>
      </c>
      <c r="R19" s="30"/>
      <c r="S19" s="82"/>
    </row>
    <row r="20" spans="1:19" ht="30" customHeight="1">
      <c r="A20" s="28" t="s">
        <v>15</v>
      </c>
      <c r="C20" s="11">
        <v>75</v>
      </c>
      <c r="E20" s="11">
        <v>8246508</v>
      </c>
      <c r="G20" s="51">
        <v>-9243739</v>
      </c>
      <c r="I20" s="55">
        <f t="shared" si="0"/>
        <v>-997231</v>
      </c>
      <c r="K20" s="11">
        <f t="shared" si="1"/>
        <v>75</v>
      </c>
      <c r="M20" s="11">
        <v>8246508</v>
      </c>
      <c r="O20" s="55">
        <v>-8421591</v>
      </c>
      <c r="Q20" s="51">
        <f t="shared" si="2"/>
        <v>-175083</v>
      </c>
      <c r="R20" s="30"/>
      <c r="S20" s="82"/>
    </row>
    <row r="21" spans="1:19" ht="30" customHeight="1">
      <c r="A21" s="28" t="s">
        <v>120</v>
      </c>
      <c r="C21" s="11">
        <v>13350000</v>
      </c>
      <c r="E21" s="11">
        <v>251026945275</v>
      </c>
      <c r="G21" s="51">
        <v>-267188046765</v>
      </c>
      <c r="I21" s="55">
        <f t="shared" si="0"/>
        <v>-16161101490</v>
      </c>
      <c r="K21" s="11">
        <f t="shared" si="1"/>
        <v>13350000</v>
      </c>
      <c r="M21" s="11">
        <v>251026945275</v>
      </c>
      <c r="O21" s="55">
        <v>-253823953674</v>
      </c>
      <c r="Q21" s="51">
        <f t="shared" si="2"/>
        <v>-2797008399</v>
      </c>
      <c r="R21" s="30"/>
      <c r="S21" s="82"/>
    </row>
    <row r="22" spans="1:19" ht="30" customHeight="1">
      <c r="A22" s="28" t="s">
        <v>135</v>
      </c>
      <c r="C22" s="11">
        <v>78912035</v>
      </c>
      <c r="E22" s="11">
        <v>214312697081</v>
      </c>
      <c r="G22" s="51">
        <v>-219217698519</v>
      </c>
      <c r="I22" s="55">
        <f t="shared" si="0"/>
        <v>-4905001438</v>
      </c>
      <c r="K22" s="11">
        <f t="shared" si="1"/>
        <v>78912035</v>
      </c>
      <c r="M22" s="11">
        <v>214312697081</v>
      </c>
      <c r="O22" s="55">
        <v>-238400494415</v>
      </c>
      <c r="Q22" s="51">
        <f>M22+O22</f>
        <v>-24087797334</v>
      </c>
      <c r="R22" s="30"/>
      <c r="S22" s="82"/>
    </row>
    <row r="23" spans="1:19" ht="30" customHeight="1">
      <c r="A23" s="28" t="s">
        <v>164</v>
      </c>
      <c r="C23" s="11">
        <v>24491012</v>
      </c>
      <c r="E23" s="11">
        <v>42212046781</v>
      </c>
      <c r="G23" s="51">
        <v>-42124540640</v>
      </c>
      <c r="I23" s="55">
        <f>E23+G23</f>
        <v>87506141</v>
      </c>
      <c r="K23" s="11">
        <v>24491012</v>
      </c>
      <c r="M23" s="11">
        <v>42212046781</v>
      </c>
      <c r="O23" s="55">
        <v>-42124540640</v>
      </c>
      <c r="Q23" s="51">
        <f>M23+O23</f>
        <v>87506141</v>
      </c>
      <c r="R23" s="30"/>
      <c r="S23" s="82"/>
    </row>
    <row r="24" spans="1:19" ht="30" customHeight="1">
      <c r="A24" s="28" t="s">
        <v>141</v>
      </c>
      <c r="C24" s="11">
        <v>43450000</v>
      </c>
      <c r="E24" s="11">
        <v>209534679090</v>
      </c>
      <c r="G24" s="51">
        <v>-227642614320</v>
      </c>
      <c r="I24" s="55">
        <f t="shared" si="0"/>
        <v>-18107935230</v>
      </c>
      <c r="K24" s="11">
        <f t="shared" si="1"/>
        <v>43450000</v>
      </c>
      <c r="M24" s="11">
        <v>209534679090</v>
      </c>
      <c r="O24" s="55">
        <v>-174362556996</v>
      </c>
      <c r="Q24" s="51">
        <f t="shared" si="2"/>
        <v>35172122094</v>
      </c>
      <c r="R24" s="30"/>
      <c r="S24" s="82"/>
    </row>
    <row r="25" spans="1:19" ht="30" customHeight="1">
      <c r="A25" s="28" t="s">
        <v>137</v>
      </c>
      <c r="C25" s="11">
        <v>83380000</v>
      </c>
      <c r="E25" s="11">
        <v>346992572084</v>
      </c>
      <c r="G25" s="51">
        <v>-371848855743</v>
      </c>
      <c r="I25" s="55">
        <f t="shared" si="0"/>
        <v>-24856283659</v>
      </c>
      <c r="K25" s="11">
        <f t="shared" si="1"/>
        <v>83380000</v>
      </c>
      <c r="M25" s="11">
        <v>346992572084</v>
      </c>
      <c r="O25" s="55">
        <v>-237819511012</v>
      </c>
      <c r="Q25" s="51">
        <f t="shared" si="2"/>
        <v>109173061072</v>
      </c>
      <c r="R25" s="30"/>
      <c r="S25" s="82"/>
    </row>
    <row r="26" spans="1:19" ht="30" customHeight="1">
      <c r="A26" s="28" t="s">
        <v>140</v>
      </c>
      <c r="C26" s="11">
        <v>11937500</v>
      </c>
      <c r="E26" s="11">
        <v>29482760358</v>
      </c>
      <c r="G26" s="51">
        <v>-32566301400</v>
      </c>
      <c r="I26" s="55">
        <f t="shared" si="0"/>
        <v>-3083541042</v>
      </c>
      <c r="K26" s="11">
        <f t="shared" si="1"/>
        <v>11937500</v>
      </c>
      <c r="M26" s="11">
        <v>29482760358</v>
      </c>
      <c r="O26" s="55">
        <v>-36008482065</v>
      </c>
      <c r="Q26" s="51">
        <f t="shared" si="2"/>
        <v>-6525721707</v>
      </c>
      <c r="R26" s="30"/>
      <c r="S26" s="82"/>
    </row>
    <row r="27" spans="1:19" ht="30" customHeight="1">
      <c r="A27" s="28" t="s">
        <v>125</v>
      </c>
      <c r="C27" s="11">
        <v>63290974</v>
      </c>
      <c r="E27" s="11">
        <v>61420096606</v>
      </c>
      <c r="G27" s="51">
        <v>-60127498207</v>
      </c>
      <c r="I27" s="55">
        <f t="shared" si="0"/>
        <v>1292598399</v>
      </c>
      <c r="K27" s="11">
        <f t="shared" si="1"/>
        <v>63290974</v>
      </c>
      <c r="M27" s="51">
        <v>61420096606</v>
      </c>
      <c r="O27" s="55">
        <v>-37524611843</v>
      </c>
      <c r="Q27" s="51">
        <f>M27+O27</f>
        <v>23895484763</v>
      </c>
      <c r="R27" s="30"/>
      <c r="S27" s="82"/>
    </row>
    <row r="28" spans="1:19" ht="30" customHeight="1">
      <c r="A28" s="28" t="s">
        <v>132</v>
      </c>
      <c r="C28" s="11">
        <v>31149475</v>
      </c>
      <c r="E28" s="11">
        <v>68339112613</v>
      </c>
      <c r="G28" s="51">
        <v>-74058258483</v>
      </c>
      <c r="I28" s="55">
        <f t="shared" si="0"/>
        <v>-5719145870</v>
      </c>
      <c r="K28" s="11">
        <f t="shared" si="1"/>
        <v>31149475</v>
      </c>
      <c r="M28" s="11">
        <v>68339112613</v>
      </c>
      <c r="O28" s="55">
        <v>-69180721810</v>
      </c>
      <c r="Q28" s="51">
        <f>M28+O28</f>
        <v>-841609197</v>
      </c>
      <c r="R28" s="30"/>
      <c r="S28" s="82"/>
    </row>
    <row r="29" spans="1:19" ht="30" customHeight="1">
      <c r="A29" s="28" t="s">
        <v>20</v>
      </c>
      <c r="C29" s="11">
        <v>4387819</v>
      </c>
      <c r="E29" s="11">
        <v>33394421890</v>
      </c>
      <c r="G29" s="51">
        <v>-39838195606</v>
      </c>
      <c r="I29" s="55">
        <f t="shared" si="0"/>
        <v>-6443773716</v>
      </c>
      <c r="K29" s="11">
        <f t="shared" si="1"/>
        <v>4387819</v>
      </c>
      <c r="M29" s="11">
        <v>33394421890</v>
      </c>
      <c r="O29" s="55">
        <v>-43686768307</v>
      </c>
      <c r="Q29" s="51">
        <f>M29+O29</f>
        <v>-10292346417</v>
      </c>
      <c r="R29" s="30"/>
      <c r="S29" s="82"/>
    </row>
    <row r="30" spans="1:19" ht="30" customHeight="1">
      <c r="A30" s="28" t="s">
        <v>142</v>
      </c>
      <c r="C30" s="11">
        <v>24852471</v>
      </c>
      <c r="E30" s="11">
        <v>194816855053</v>
      </c>
      <c r="G30" s="51">
        <v>-197776098421</v>
      </c>
      <c r="I30" s="55">
        <f t="shared" si="0"/>
        <v>-2959243368</v>
      </c>
      <c r="K30" s="11">
        <f t="shared" si="1"/>
        <v>24852471</v>
      </c>
      <c r="M30" s="11">
        <v>194816855053</v>
      </c>
      <c r="O30" s="55">
        <v>-177351551671</v>
      </c>
      <c r="Q30" s="51">
        <f t="shared" si="2"/>
        <v>17465303382</v>
      </c>
      <c r="R30" s="30"/>
      <c r="S30" s="82"/>
    </row>
    <row r="31" spans="1:19" ht="30" customHeight="1">
      <c r="A31" s="28" t="s">
        <v>151</v>
      </c>
      <c r="C31" s="11">
        <v>5113203</v>
      </c>
      <c r="E31" s="11">
        <v>46779310615</v>
      </c>
      <c r="G31" s="51">
        <v>-53628775834</v>
      </c>
      <c r="I31" s="55">
        <f t="shared" si="0"/>
        <v>-6849465219</v>
      </c>
      <c r="K31" s="11">
        <f t="shared" si="1"/>
        <v>5113203</v>
      </c>
      <c r="M31" s="11">
        <v>46779310615</v>
      </c>
      <c r="O31" s="55">
        <v>-40703447232</v>
      </c>
      <c r="Q31" s="51">
        <f t="shared" si="2"/>
        <v>6075863383</v>
      </c>
      <c r="R31" s="30"/>
      <c r="S31" s="82"/>
    </row>
    <row r="32" spans="1:19" ht="30" customHeight="1">
      <c r="A32" s="28" t="s">
        <v>145</v>
      </c>
      <c r="C32" s="11">
        <v>1064119</v>
      </c>
      <c r="E32" s="51">
        <v>76446679273</v>
      </c>
      <c r="G32" s="51">
        <v>-83542282653</v>
      </c>
      <c r="I32" s="55">
        <f>E32+G32</f>
        <v>-7095603380</v>
      </c>
      <c r="K32" s="11">
        <f t="shared" si="1"/>
        <v>1064119</v>
      </c>
      <c r="M32" s="11">
        <v>76446679273</v>
      </c>
      <c r="O32" s="55">
        <v>-74714398922</v>
      </c>
      <c r="Q32" s="51">
        <f>M32+O32</f>
        <v>1732280351</v>
      </c>
      <c r="R32" s="30"/>
      <c r="S32" s="82"/>
    </row>
    <row r="33" spans="1:19" ht="30" customHeight="1">
      <c r="A33" s="28" t="s">
        <v>146</v>
      </c>
      <c r="C33" s="11">
        <v>1370838</v>
      </c>
      <c r="E33" s="51">
        <v>27204828445</v>
      </c>
      <c r="G33" s="51">
        <v>-28307547282</v>
      </c>
      <c r="I33" s="55">
        <f t="shared" si="0"/>
        <v>-1102718837</v>
      </c>
      <c r="K33" s="11">
        <f t="shared" si="1"/>
        <v>1370838</v>
      </c>
      <c r="M33" s="11">
        <v>27204828445</v>
      </c>
      <c r="O33" s="55">
        <v>-27093550394</v>
      </c>
      <c r="Q33" s="51">
        <f t="shared" si="2"/>
        <v>111278051</v>
      </c>
      <c r="R33" s="30"/>
      <c r="S33" s="82"/>
    </row>
    <row r="34" spans="1:19" ht="30" customHeight="1">
      <c r="A34" s="28" t="s">
        <v>147</v>
      </c>
      <c r="C34" s="11">
        <v>1104121</v>
      </c>
      <c r="E34" s="51">
        <v>3878374952</v>
      </c>
      <c r="G34" s="51">
        <v>-4015323220</v>
      </c>
      <c r="I34" s="55">
        <f>E34+G34</f>
        <v>-136948268</v>
      </c>
      <c r="K34" s="11">
        <f t="shared" si="1"/>
        <v>1104121</v>
      </c>
      <c r="M34" s="11">
        <v>3878374952</v>
      </c>
      <c r="O34" s="55">
        <v>-3873416232</v>
      </c>
      <c r="Q34" s="51">
        <f>M34+O34</f>
        <v>4958720</v>
      </c>
      <c r="R34" s="30"/>
      <c r="S34" s="82"/>
    </row>
    <row r="35" spans="1:19" ht="30" customHeight="1">
      <c r="A35" s="28" t="s">
        <v>148</v>
      </c>
      <c r="C35" s="11">
        <v>3008</v>
      </c>
      <c r="E35" s="51">
        <v>5731467322</v>
      </c>
      <c r="G35" s="51">
        <v>-5728490547</v>
      </c>
      <c r="I35" s="55">
        <f t="shared" si="0"/>
        <v>2976775</v>
      </c>
      <c r="K35" s="11">
        <f t="shared" si="1"/>
        <v>3008</v>
      </c>
      <c r="M35" s="11">
        <v>5731467322</v>
      </c>
      <c r="O35" s="55">
        <v>-5506682057</v>
      </c>
      <c r="Q35" s="51">
        <f t="shared" si="2"/>
        <v>224785265</v>
      </c>
      <c r="R35" s="30"/>
      <c r="S35" s="82"/>
    </row>
    <row r="36" spans="1:19" ht="30" customHeight="1">
      <c r="A36" s="28" t="s">
        <v>34</v>
      </c>
      <c r="C36" s="11">
        <v>700000</v>
      </c>
      <c r="E36" s="51">
        <v>22567196610</v>
      </c>
      <c r="G36" s="51">
        <v>-24123075970</v>
      </c>
      <c r="I36" s="55">
        <f t="shared" si="0"/>
        <v>-1555879360</v>
      </c>
      <c r="K36" s="11">
        <f t="shared" si="1"/>
        <v>700000</v>
      </c>
      <c r="M36" s="11">
        <v>22567196610</v>
      </c>
      <c r="O36" s="55">
        <v>-20490829550</v>
      </c>
      <c r="Q36" s="51">
        <f t="shared" si="2"/>
        <v>2076367060</v>
      </c>
      <c r="R36" s="30"/>
      <c r="S36" s="82"/>
    </row>
    <row r="37" spans="1:19" ht="30" customHeight="1">
      <c r="A37" s="28" t="s">
        <v>150</v>
      </c>
      <c r="C37" s="11">
        <v>1365000</v>
      </c>
      <c r="E37" s="51">
        <v>71447161012</v>
      </c>
      <c r="G37" s="51">
        <v>-78016236480</v>
      </c>
      <c r="I37" s="55">
        <f t="shared" si="0"/>
        <v>-6569075468</v>
      </c>
      <c r="K37" s="11">
        <f t="shared" si="1"/>
        <v>1365000</v>
      </c>
      <c r="M37" s="11">
        <v>71447161012</v>
      </c>
      <c r="O37" s="55">
        <v>-75819656367</v>
      </c>
      <c r="Q37" s="51">
        <f t="shared" si="2"/>
        <v>-4372495355</v>
      </c>
      <c r="R37" s="30"/>
      <c r="S37" s="82"/>
    </row>
    <row r="38" spans="1:19" ht="30" customHeight="1">
      <c r="A38" s="28" t="s">
        <v>24</v>
      </c>
      <c r="C38" s="11">
        <v>4505151</v>
      </c>
      <c r="E38" s="51">
        <v>61377578490</v>
      </c>
      <c r="G38" s="51">
        <v>-63836257889</v>
      </c>
      <c r="I38" s="55">
        <f>E38+G38</f>
        <v>-2458679399</v>
      </c>
      <c r="K38" s="11">
        <f t="shared" si="1"/>
        <v>4505151</v>
      </c>
      <c r="M38" s="11">
        <v>61377578490</v>
      </c>
      <c r="O38" s="55">
        <v>-58332647453</v>
      </c>
      <c r="Q38" s="51">
        <f>M38+O38</f>
        <v>3044931037</v>
      </c>
      <c r="R38" s="30"/>
      <c r="S38" s="82"/>
    </row>
    <row r="39" spans="1:19" ht="30" customHeight="1">
      <c r="A39" s="28" t="s">
        <v>152</v>
      </c>
      <c r="C39" s="11">
        <v>8548390</v>
      </c>
      <c r="E39" s="51">
        <v>30018898435</v>
      </c>
      <c r="G39" s="51">
        <v>-30528674955</v>
      </c>
      <c r="I39" s="55">
        <f t="shared" si="0"/>
        <v>-509776520</v>
      </c>
      <c r="K39" s="11">
        <v>8548390</v>
      </c>
      <c r="M39" s="11">
        <v>30018898435</v>
      </c>
      <c r="O39" s="55">
        <v>-30728215313</v>
      </c>
      <c r="Q39" s="51">
        <f t="shared" si="2"/>
        <v>-709316878</v>
      </c>
      <c r="R39" s="30"/>
      <c r="S39" s="82"/>
    </row>
    <row r="40" spans="1:19" ht="30" customHeight="1">
      <c r="A40" s="28" t="s">
        <v>149</v>
      </c>
      <c r="C40" s="11">
        <v>0</v>
      </c>
      <c r="E40" s="51">
        <v>0</v>
      </c>
      <c r="G40" s="51">
        <v>0</v>
      </c>
      <c r="I40" s="55">
        <f t="shared" si="0"/>
        <v>0</v>
      </c>
      <c r="K40" s="11">
        <v>7179158</v>
      </c>
      <c r="M40" s="11">
        <v>49979620370</v>
      </c>
      <c r="O40" s="55">
        <v>-42752488150</v>
      </c>
      <c r="Q40" s="51">
        <f t="shared" si="2"/>
        <v>7227132220</v>
      </c>
      <c r="R40" s="30"/>
      <c r="S40" s="82"/>
    </row>
    <row r="41" spans="1:19" ht="30" customHeight="1">
      <c r="A41" s="28" t="s">
        <v>155</v>
      </c>
      <c r="C41" s="11">
        <v>1415135</v>
      </c>
      <c r="E41" s="51">
        <v>9281735602</v>
      </c>
      <c r="G41" s="51">
        <v>-8930686601</v>
      </c>
      <c r="I41" s="55">
        <f t="shared" si="0"/>
        <v>351049001</v>
      </c>
      <c r="K41" s="11">
        <f t="shared" si="1"/>
        <v>1415135</v>
      </c>
      <c r="M41" s="11">
        <v>9281735602</v>
      </c>
      <c r="O41" s="55">
        <v>-9132891394</v>
      </c>
      <c r="Q41" s="51">
        <f t="shared" si="2"/>
        <v>148844208</v>
      </c>
      <c r="R41" s="30"/>
      <c r="S41" s="82"/>
    </row>
    <row r="42" spans="1:19" s="26" customFormat="1" ht="30" customHeight="1" thickBot="1">
      <c r="A42" s="20" t="s">
        <v>43</v>
      </c>
      <c r="B42" s="20"/>
      <c r="C42" s="22">
        <f>SUM(C7:C41)</f>
        <v>750607225</v>
      </c>
      <c r="D42" s="20"/>
      <c r="E42" s="22">
        <f>SUM(E7:E41)</f>
        <v>3747417791725</v>
      </c>
      <c r="F42" s="20"/>
      <c r="G42" s="53">
        <f>SUM(G7:G41)</f>
        <v>-3907125887384</v>
      </c>
      <c r="H42" s="20"/>
      <c r="I42" s="83">
        <f>SUM(I7:I41)</f>
        <v>-159708095659</v>
      </c>
      <c r="J42" s="20"/>
      <c r="K42" s="22">
        <f>SUM(K7:K41)</f>
        <v>757786383</v>
      </c>
      <c r="L42" s="20"/>
      <c r="M42" s="22">
        <f>SUM(M7:M41)</f>
        <v>3797397412095</v>
      </c>
      <c r="N42" s="20"/>
      <c r="O42" s="53">
        <f>SUM(O7:O41)</f>
        <v>-3264932555126</v>
      </c>
      <c r="P42" s="20"/>
      <c r="Q42" s="53">
        <f>SUM(Q7:Q41)</f>
        <v>532464856969</v>
      </c>
      <c r="S42" s="108"/>
    </row>
    <row r="43" spans="1:19" ht="30" customHeight="1" thickTop="1">
      <c r="S43" s="30"/>
    </row>
    <row r="44" spans="1:19" ht="30" customHeight="1">
      <c r="C44" s="11"/>
    </row>
    <row r="45" spans="1:19" ht="30" customHeight="1">
      <c r="C45" s="11"/>
    </row>
    <row r="47" spans="1:19" ht="30" customHeight="1">
      <c r="S47" s="30"/>
    </row>
    <row r="48" spans="1:19" ht="30" customHeight="1">
      <c r="S48" s="30"/>
    </row>
    <row r="49" spans="19:19" ht="30" customHeight="1">
      <c r="S49" s="30"/>
    </row>
    <row r="50" spans="19:19" ht="30" customHeight="1">
      <c r="S50" s="30"/>
    </row>
  </sheetData>
  <autoFilter ref="A1:A50" xr:uid="{00000000-0001-0000-1400-000000000000}"/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C49"/>
  <sheetViews>
    <sheetView rightToLeft="1" view="pageBreakPreview" topLeftCell="C7" zoomScaleNormal="100" zoomScaleSheetLayoutView="100" workbookViewId="0">
      <selection activeCell="K16" sqref="K16"/>
    </sheetView>
  </sheetViews>
  <sheetFormatPr defaultRowHeight="30" customHeight="1"/>
  <cols>
    <col min="1" max="1" width="2.140625" style="32" hidden="1" customWidth="1"/>
    <col min="2" max="2" width="2.5703125" style="32" hidden="1" customWidth="1"/>
    <col min="3" max="3" width="27.7109375" style="32" customWidth="1"/>
    <col min="4" max="4" width="1.28515625" style="32" customWidth="1"/>
    <col min="5" max="5" width="14" style="32" customWidth="1"/>
    <col min="6" max="6" width="1.28515625" style="32" customWidth="1"/>
    <col min="7" max="7" width="20.7109375" style="32" customWidth="1"/>
    <col min="8" max="8" width="1.28515625" style="32" customWidth="1"/>
    <col min="9" max="9" width="21.28515625" style="32" customWidth="1"/>
    <col min="10" max="10" width="1.28515625" style="32" customWidth="1"/>
    <col min="11" max="11" width="17.140625" style="32" customWidth="1"/>
    <col min="12" max="12" width="1.28515625" style="32" customWidth="1"/>
    <col min="13" max="13" width="20.42578125" style="7" customWidth="1"/>
    <col min="14" max="14" width="1.28515625" style="32" customWidth="1"/>
    <col min="15" max="15" width="16.140625" style="29" customWidth="1"/>
    <col min="16" max="16" width="1.28515625" style="32" customWidth="1"/>
    <col min="17" max="17" width="19.28515625" style="32" customWidth="1"/>
    <col min="18" max="18" width="1.28515625" style="32" customWidth="1"/>
    <col min="19" max="19" width="14.28515625" style="32" customWidth="1"/>
    <col min="20" max="20" width="1.28515625" style="32" customWidth="1"/>
    <col min="21" max="21" width="16.7109375" style="32" customWidth="1"/>
    <col min="22" max="22" width="1.28515625" style="32" customWidth="1"/>
    <col min="23" max="23" width="21.140625" style="32" customWidth="1"/>
    <col min="24" max="24" width="1.28515625" style="32" customWidth="1"/>
    <col min="25" max="25" width="20.28515625" style="32" customWidth="1"/>
    <col min="26" max="26" width="1.28515625" style="32" customWidth="1"/>
    <col min="27" max="27" width="22" style="32" bestFit="1" customWidth="1"/>
    <col min="28" max="28" width="0.28515625" style="34" customWidth="1"/>
    <col min="29" max="29" width="10.140625" style="34" customWidth="1"/>
    <col min="30" max="30" width="14.85546875" style="17" bestFit="1" customWidth="1"/>
    <col min="31" max="31" width="9.140625" style="17" customWidth="1"/>
    <col min="32" max="16384" width="9.140625" style="17"/>
  </cols>
  <sheetData>
    <row r="1" spans="1:29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9" ht="30" customHeight="1">
      <c r="A2" s="111" t="s">
        <v>110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29" ht="30" customHeight="1">
      <c r="A3" s="111" t="s">
        <v>156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1:29" ht="30" customHeight="1">
      <c r="A4" s="62" t="s">
        <v>1</v>
      </c>
      <c r="B4" s="112" t="s">
        <v>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1:29" ht="30" customHeight="1">
      <c r="A5" s="113" t="s">
        <v>3</v>
      </c>
      <c r="B5" s="113"/>
      <c r="C5" s="114" t="s">
        <v>4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</row>
    <row r="6" spans="1:29" ht="30" customHeight="1">
      <c r="A6" s="123"/>
      <c r="B6" s="123"/>
      <c r="C6" s="123"/>
      <c r="D6" s="7"/>
      <c r="E6" s="115" t="s">
        <v>153</v>
      </c>
      <c r="F6" s="115"/>
      <c r="G6" s="115"/>
      <c r="H6" s="115"/>
      <c r="I6" s="115"/>
      <c r="J6" s="7"/>
      <c r="K6" s="115" t="s">
        <v>6</v>
      </c>
      <c r="L6" s="115"/>
      <c r="M6" s="115"/>
      <c r="N6" s="115"/>
      <c r="O6" s="115"/>
      <c r="P6" s="115"/>
      <c r="Q6" s="115"/>
      <c r="R6" s="7"/>
      <c r="S6" s="115" t="s">
        <v>157</v>
      </c>
      <c r="T6" s="115"/>
      <c r="U6" s="115"/>
      <c r="V6" s="115"/>
      <c r="W6" s="115"/>
      <c r="X6" s="115"/>
      <c r="Y6" s="115"/>
      <c r="Z6" s="115"/>
      <c r="AA6" s="115"/>
    </row>
    <row r="7" spans="1:29" ht="30" customHeight="1">
      <c r="A7" s="111" t="s">
        <v>108</v>
      </c>
      <c r="B7" s="111"/>
      <c r="C7" s="111"/>
      <c r="D7" s="7"/>
      <c r="E7" s="117" t="s">
        <v>9</v>
      </c>
      <c r="F7" s="8"/>
      <c r="G7" s="117" t="s">
        <v>10</v>
      </c>
      <c r="H7" s="8"/>
      <c r="I7" s="117" t="s">
        <v>11</v>
      </c>
      <c r="J7" s="7"/>
      <c r="K7" s="116" t="s">
        <v>7</v>
      </c>
      <c r="L7" s="116"/>
      <c r="M7" s="116"/>
      <c r="N7" s="8"/>
      <c r="O7" s="116" t="s">
        <v>8</v>
      </c>
      <c r="P7" s="116"/>
      <c r="Q7" s="116"/>
      <c r="R7" s="7"/>
      <c r="S7" s="117" t="s">
        <v>9</v>
      </c>
      <c r="T7" s="8"/>
      <c r="U7" s="117" t="s">
        <v>13</v>
      </c>
      <c r="V7" s="8"/>
      <c r="W7" s="117" t="s">
        <v>10</v>
      </c>
      <c r="X7" s="8"/>
      <c r="Y7" s="117" t="s">
        <v>11</v>
      </c>
      <c r="Z7" s="8"/>
      <c r="AA7" s="119" t="s">
        <v>14</v>
      </c>
    </row>
    <row r="8" spans="1:29" ht="30" customHeight="1">
      <c r="A8" s="118"/>
      <c r="B8" s="118"/>
      <c r="C8" s="118"/>
      <c r="D8" s="7"/>
      <c r="E8" s="118"/>
      <c r="F8" s="7"/>
      <c r="G8" s="118"/>
      <c r="H8" s="7"/>
      <c r="I8" s="118"/>
      <c r="J8" s="7"/>
      <c r="K8" s="2" t="s">
        <v>9</v>
      </c>
      <c r="L8" s="8"/>
      <c r="M8" s="2" t="s">
        <v>10</v>
      </c>
      <c r="N8" s="7"/>
      <c r="O8" s="56" t="s">
        <v>9</v>
      </c>
      <c r="P8" s="8"/>
      <c r="Q8" s="2" t="s">
        <v>12</v>
      </c>
      <c r="R8" s="7"/>
      <c r="S8" s="118"/>
      <c r="T8" s="7"/>
      <c r="U8" s="118"/>
      <c r="V8" s="7"/>
      <c r="W8" s="118"/>
      <c r="X8" s="7"/>
      <c r="Y8" s="111"/>
      <c r="Z8" s="7"/>
      <c r="AA8" s="120"/>
    </row>
    <row r="9" spans="1:29" ht="30" customHeight="1">
      <c r="A9" s="122" t="s">
        <v>15</v>
      </c>
      <c r="B9" s="122"/>
      <c r="C9" s="122"/>
      <c r="D9" s="7"/>
      <c r="E9" s="9">
        <v>75</v>
      </c>
      <c r="F9" s="7"/>
      <c r="G9" s="9">
        <v>4112010</v>
      </c>
      <c r="H9" s="7"/>
      <c r="I9" s="9">
        <v>9243739.2524999995</v>
      </c>
      <c r="J9" s="7"/>
      <c r="K9" s="9">
        <v>0</v>
      </c>
      <c r="L9" s="7"/>
      <c r="M9" s="9">
        <v>0</v>
      </c>
      <c r="N9" s="7"/>
      <c r="O9" s="63">
        <v>0</v>
      </c>
      <c r="P9" s="64"/>
      <c r="Q9" s="33">
        <v>0</v>
      </c>
      <c r="R9" s="7"/>
      <c r="S9" s="9">
        <f>K9+O9+E9</f>
        <v>75</v>
      </c>
      <c r="T9" s="7"/>
      <c r="U9" s="9">
        <v>110810</v>
      </c>
      <c r="V9" s="7"/>
      <c r="W9" s="9">
        <f>G9+M9</f>
        <v>4112010</v>
      </c>
      <c r="X9" s="7"/>
      <c r="Y9" s="11">
        <v>8246508</v>
      </c>
      <c r="Z9" s="7"/>
      <c r="AA9" s="104">
        <v>0</v>
      </c>
      <c r="AC9" s="37"/>
    </row>
    <row r="10" spans="1:29" ht="30" customHeight="1">
      <c r="A10" s="121" t="s">
        <v>16</v>
      </c>
      <c r="B10" s="121"/>
      <c r="C10" s="121"/>
      <c r="D10" s="7"/>
      <c r="E10" s="11">
        <v>6554673</v>
      </c>
      <c r="F10" s="7"/>
      <c r="G10" s="11">
        <v>42927112397</v>
      </c>
      <c r="H10" s="7"/>
      <c r="I10" s="11">
        <v>45853237912.855499</v>
      </c>
      <c r="J10" s="7"/>
      <c r="K10" s="11">
        <v>0</v>
      </c>
      <c r="L10" s="7"/>
      <c r="M10" s="11">
        <v>0</v>
      </c>
      <c r="N10" s="7"/>
      <c r="O10" s="57">
        <v>-554687</v>
      </c>
      <c r="P10" s="64"/>
      <c r="Q10" s="58">
        <v>3661092268</v>
      </c>
      <c r="R10" s="7"/>
      <c r="S10" s="11">
        <f>K10+O10+E10</f>
        <v>5999986</v>
      </c>
      <c r="T10" s="7"/>
      <c r="U10" s="11">
        <v>6580</v>
      </c>
      <c r="V10" s="7"/>
      <c r="W10" s="11">
        <v>39294419936</v>
      </c>
      <c r="X10" s="7"/>
      <c r="Y10" s="11">
        <v>39174728192.087601</v>
      </c>
      <c r="Z10" s="7"/>
      <c r="AA10" s="105">
        <v>1.02</v>
      </c>
      <c r="AB10" s="17"/>
      <c r="AC10" s="17"/>
    </row>
    <row r="11" spans="1:29" ht="30" customHeight="1">
      <c r="A11" s="121" t="s">
        <v>18</v>
      </c>
      <c r="B11" s="121"/>
      <c r="C11" s="121"/>
      <c r="D11" s="7"/>
      <c r="E11" s="11">
        <v>18869770</v>
      </c>
      <c r="F11" s="7"/>
      <c r="G11" s="11">
        <v>79840542890</v>
      </c>
      <c r="H11" s="7"/>
      <c r="I11" s="11">
        <v>82422637196.115799</v>
      </c>
      <c r="J11" s="7"/>
      <c r="K11" s="58">
        <v>0</v>
      </c>
      <c r="L11" s="7"/>
      <c r="M11" s="11">
        <v>0</v>
      </c>
      <c r="N11" s="7"/>
      <c r="O11" s="57">
        <v>0</v>
      </c>
      <c r="P11" s="7"/>
      <c r="Q11" s="11">
        <v>0</v>
      </c>
      <c r="R11" s="7"/>
      <c r="S11" s="11">
        <f t="shared" ref="S11:S43" si="0">K11+O11+E11</f>
        <v>18869770</v>
      </c>
      <c r="T11" s="7"/>
      <c r="U11" s="11">
        <v>4255</v>
      </c>
      <c r="V11" s="7"/>
      <c r="W11" s="11">
        <f>G11+M11</f>
        <v>79840542890</v>
      </c>
      <c r="X11" s="7"/>
      <c r="Y11" s="11">
        <v>79670222914.464493</v>
      </c>
      <c r="Z11" s="7"/>
      <c r="AA11" s="105">
        <v>2.08</v>
      </c>
    </row>
    <row r="12" spans="1:29" ht="30" customHeight="1">
      <c r="A12" s="121" t="s">
        <v>19</v>
      </c>
      <c r="B12" s="121"/>
      <c r="C12" s="121"/>
      <c r="D12" s="7"/>
      <c r="E12" s="11">
        <v>5154901</v>
      </c>
      <c r="F12" s="7"/>
      <c r="G12" s="11">
        <v>141170263038</v>
      </c>
      <c r="H12" s="7"/>
      <c r="I12" s="11">
        <v>144756017312.14099</v>
      </c>
      <c r="J12" s="7"/>
      <c r="K12" s="11">
        <v>0</v>
      </c>
      <c r="L12" s="7"/>
      <c r="M12" s="11">
        <v>0</v>
      </c>
      <c r="N12" s="7"/>
      <c r="O12" s="57">
        <v>0</v>
      </c>
      <c r="P12" s="7"/>
      <c r="Q12" s="11">
        <v>0</v>
      </c>
      <c r="R12" s="7"/>
      <c r="S12" s="11">
        <f t="shared" si="0"/>
        <v>5154901</v>
      </c>
      <c r="T12" s="7"/>
      <c r="U12" s="11">
        <v>26000</v>
      </c>
      <c r="V12" s="7"/>
      <c r="W12" s="11">
        <f t="shared" ref="W12:W14" si="1">G12+M12</f>
        <v>141170263038</v>
      </c>
      <c r="X12" s="7"/>
      <c r="Y12" s="11">
        <v>132991393997.02</v>
      </c>
      <c r="Z12" s="7"/>
      <c r="AA12" s="105">
        <v>3.47</v>
      </c>
    </row>
    <row r="13" spans="1:29" ht="30" customHeight="1">
      <c r="A13" s="121" t="s">
        <v>20</v>
      </c>
      <c r="B13" s="121"/>
      <c r="C13" s="121"/>
      <c r="D13" s="7"/>
      <c r="E13" s="11">
        <v>4387819</v>
      </c>
      <c r="F13" s="7"/>
      <c r="G13" s="11">
        <v>42962829920</v>
      </c>
      <c r="H13" s="7"/>
      <c r="I13" s="11">
        <v>39838195606.039497</v>
      </c>
      <c r="J13" s="7"/>
      <c r="K13" s="11">
        <v>0</v>
      </c>
      <c r="L13" s="7"/>
      <c r="M13" s="11">
        <v>0</v>
      </c>
      <c r="N13" s="7"/>
      <c r="O13" s="57">
        <v>0</v>
      </c>
      <c r="P13" s="7"/>
      <c r="Q13" s="11">
        <v>0</v>
      </c>
      <c r="R13" s="7"/>
      <c r="S13" s="31">
        <f t="shared" si="0"/>
        <v>4387819</v>
      </c>
      <c r="T13" s="7"/>
      <c r="U13" s="11">
        <v>7670</v>
      </c>
      <c r="V13" s="7"/>
      <c r="W13" s="11">
        <f t="shared" si="1"/>
        <v>42962829920</v>
      </c>
      <c r="X13" s="7"/>
      <c r="Y13" s="11">
        <v>33394421890.5271</v>
      </c>
      <c r="Z13" s="7"/>
      <c r="AA13" s="105">
        <v>0.87</v>
      </c>
    </row>
    <row r="14" spans="1:29" ht="30" customHeight="1">
      <c r="A14" s="121" t="s">
        <v>125</v>
      </c>
      <c r="B14" s="121"/>
      <c r="C14" s="121"/>
      <c r="D14" s="7"/>
      <c r="E14" s="11">
        <v>10918181</v>
      </c>
      <c r="F14" s="7"/>
      <c r="G14" s="11">
        <v>37524611843</v>
      </c>
      <c r="H14" s="7"/>
      <c r="I14" s="11">
        <v>60127498207.828499</v>
      </c>
      <c r="J14" s="7"/>
      <c r="K14" s="11">
        <v>52372793</v>
      </c>
      <c r="L14" s="7"/>
      <c r="M14" s="11">
        <v>0</v>
      </c>
      <c r="N14" s="7"/>
      <c r="O14" s="55">
        <v>0</v>
      </c>
      <c r="P14" s="7"/>
      <c r="Q14" s="11">
        <v>0</v>
      </c>
      <c r="R14" s="7"/>
      <c r="S14" s="11">
        <f t="shared" si="0"/>
        <v>63290974</v>
      </c>
      <c r="T14" s="7"/>
      <c r="U14" s="11">
        <v>978</v>
      </c>
      <c r="V14" s="7"/>
      <c r="W14" s="11">
        <f t="shared" si="1"/>
        <v>37524611843</v>
      </c>
      <c r="X14" s="7"/>
      <c r="Y14" s="11">
        <v>61420096606.018402</v>
      </c>
      <c r="Z14" s="7"/>
      <c r="AA14" s="106">
        <v>1.6</v>
      </c>
    </row>
    <row r="15" spans="1:29" ht="30" customHeight="1">
      <c r="A15" s="121" t="s">
        <v>135</v>
      </c>
      <c r="B15" s="121"/>
      <c r="C15" s="121"/>
      <c r="D15" s="7"/>
      <c r="E15" s="11">
        <v>44776472</v>
      </c>
      <c r="F15" s="7"/>
      <c r="G15" s="11">
        <v>266973219497</v>
      </c>
      <c r="H15" s="7"/>
      <c r="I15" s="11">
        <v>272358044711.927</v>
      </c>
      <c r="J15" s="7"/>
      <c r="K15" s="11">
        <v>35827432</v>
      </c>
      <c r="L15" s="7"/>
      <c r="M15" s="11">
        <v>0</v>
      </c>
      <c r="N15" s="7"/>
      <c r="O15" s="57">
        <v>-1691869</v>
      </c>
      <c r="P15" s="64"/>
      <c r="Q15" s="58">
        <v>9931809914</v>
      </c>
      <c r="R15" s="7"/>
      <c r="S15" s="11">
        <f t="shared" si="0"/>
        <v>78912035</v>
      </c>
      <c r="T15" s="7"/>
      <c r="U15" s="11">
        <v>6000</v>
      </c>
      <c r="V15" s="7"/>
      <c r="W15" s="11">
        <v>214761155349</v>
      </c>
      <c r="X15" s="7"/>
      <c r="Y15" s="11">
        <v>214312697081</v>
      </c>
      <c r="Z15" s="7"/>
      <c r="AA15" s="105">
        <v>5.59</v>
      </c>
    </row>
    <row r="16" spans="1:29" ht="30" customHeight="1">
      <c r="A16" s="28"/>
      <c r="B16" s="28"/>
      <c r="C16" s="28" t="s">
        <v>158</v>
      </c>
      <c r="D16" s="7"/>
      <c r="E16" s="11">
        <v>0</v>
      </c>
      <c r="F16" s="7"/>
      <c r="G16" s="11">
        <v>0</v>
      </c>
      <c r="H16" s="7"/>
      <c r="I16" s="11">
        <v>0</v>
      </c>
      <c r="J16" s="7"/>
      <c r="K16" s="11">
        <v>24491012</v>
      </c>
      <c r="L16" s="7"/>
      <c r="M16" s="11">
        <v>0</v>
      </c>
      <c r="N16" s="7"/>
      <c r="O16" s="57">
        <v>0</v>
      </c>
      <c r="P16" s="64"/>
      <c r="Q16" s="58">
        <v>0</v>
      </c>
      <c r="R16" s="7"/>
      <c r="S16" s="11">
        <f>E16+K16</f>
        <v>24491012</v>
      </c>
      <c r="T16" s="7"/>
      <c r="U16" s="11">
        <v>1737</v>
      </c>
      <c r="V16" s="7"/>
      <c r="W16" s="11">
        <v>42124540640</v>
      </c>
      <c r="X16" s="7"/>
      <c r="Y16" s="11">
        <v>42212046781</v>
      </c>
      <c r="Z16" s="7"/>
      <c r="AA16" s="106">
        <v>1.1000000000000001</v>
      </c>
    </row>
    <row r="17" spans="1:27" ht="30" customHeight="1">
      <c r="A17" s="121" t="s">
        <v>22</v>
      </c>
      <c r="B17" s="121"/>
      <c r="C17" s="121"/>
      <c r="D17" s="7"/>
      <c r="E17" s="11">
        <v>24852471</v>
      </c>
      <c r="F17" s="7"/>
      <c r="G17" s="11">
        <v>159262933432</v>
      </c>
      <c r="H17" s="7"/>
      <c r="I17" s="11">
        <v>197776098421.34299</v>
      </c>
      <c r="J17" s="7"/>
      <c r="K17" s="11">
        <v>0</v>
      </c>
      <c r="L17" s="7"/>
      <c r="M17" s="11">
        <v>0</v>
      </c>
      <c r="N17" s="7"/>
      <c r="O17" s="57">
        <v>0</v>
      </c>
      <c r="P17" s="64"/>
      <c r="Q17" s="58">
        <v>0</v>
      </c>
      <c r="R17" s="7"/>
      <c r="S17" s="11">
        <f t="shared" si="0"/>
        <v>24852471</v>
      </c>
      <c r="T17" s="7"/>
      <c r="U17" s="11">
        <v>7900</v>
      </c>
      <c r="V17" s="7"/>
      <c r="W17" s="11">
        <f>G17+M17</f>
        <v>159262933432</v>
      </c>
      <c r="X17" s="7"/>
      <c r="Y17" s="11">
        <v>194816855053.44299</v>
      </c>
      <c r="Z17" s="7"/>
      <c r="AA17" s="105">
        <v>5.08</v>
      </c>
    </row>
    <row r="18" spans="1:27" ht="30" customHeight="1">
      <c r="A18" s="121" t="s">
        <v>23</v>
      </c>
      <c r="B18" s="121"/>
      <c r="C18" s="121"/>
      <c r="D18" s="7"/>
      <c r="E18" s="11">
        <v>10000000</v>
      </c>
      <c r="F18" s="7"/>
      <c r="G18" s="11">
        <v>36008482065</v>
      </c>
      <c r="H18" s="7"/>
      <c r="I18" s="11">
        <v>32566301400</v>
      </c>
      <c r="J18" s="7"/>
      <c r="K18" s="11">
        <v>1937500</v>
      </c>
      <c r="L18" s="7"/>
      <c r="M18" s="11">
        <v>0</v>
      </c>
      <c r="N18" s="7"/>
      <c r="O18" s="57">
        <v>0</v>
      </c>
      <c r="P18" s="64"/>
      <c r="Q18" s="58">
        <v>0</v>
      </c>
      <c r="R18" s="7"/>
      <c r="S18" s="11">
        <f t="shared" si="0"/>
        <v>11937500</v>
      </c>
      <c r="T18" s="7"/>
      <c r="U18" s="11">
        <v>2489</v>
      </c>
      <c r="V18" s="7"/>
      <c r="W18" s="11">
        <f t="shared" ref="W18:W25" si="2">G18+M18</f>
        <v>36008482065</v>
      </c>
      <c r="X18" s="7"/>
      <c r="Y18" s="11">
        <v>29482760358.125</v>
      </c>
      <c r="Z18" s="7"/>
      <c r="AA18" s="105">
        <v>0.77</v>
      </c>
    </row>
    <row r="19" spans="1:27" ht="30" customHeight="1">
      <c r="A19" s="121" t="s">
        <v>141</v>
      </c>
      <c r="B19" s="121"/>
      <c r="C19" s="121"/>
      <c r="D19" s="7"/>
      <c r="E19" s="11">
        <v>43450000</v>
      </c>
      <c r="F19" s="7"/>
      <c r="G19" s="11">
        <v>174729681634</v>
      </c>
      <c r="H19" s="7"/>
      <c r="I19" s="11">
        <v>227642614320</v>
      </c>
      <c r="J19" s="7"/>
      <c r="K19" s="11">
        <v>0</v>
      </c>
      <c r="L19" s="7"/>
      <c r="M19" s="11">
        <v>0</v>
      </c>
      <c r="N19" s="7"/>
      <c r="O19" s="57">
        <v>0</v>
      </c>
      <c r="P19" s="64"/>
      <c r="Q19" s="58">
        <v>0</v>
      </c>
      <c r="R19" s="7"/>
      <c r="S19" s="11">
        <f t="shared" si="0"/>
        <v>43450000</v>
      </c>
      <c r="T19" s="7"/>
      <c r="U19" s="11">
        <v>4860</v>
      </c>
      <c r="V19" s="7"/>
      <c r="W19" s="11">
        <f t="shared" si="2"/>
        <v>174729681634</v>
      </c>
      <c r="X19" s="7"/>
      <c r="Y19" s="11">
        <v>209534679090</v>
      </c>
      <c r="Z19" s="7"/>
      <c r="AA19" s="105">
        <v>5.47</v>
      </c>
    </row>
    <row r="20" spans="1:27" ht="30" customHeight="1">
      <c r="A20" s="121" t="s">
        <v>24</v>
      </c>
      <c r="B20" s="121"/>
      <c r="C20" s="121"/>
      <c r="D20" s="7"/>
      <c r="E20" s="11">
        <v>4505151</v>
      </c>
      <c r="F20" s="7"/>
      <c r="G20" s="11">
        <v>58332647453</v>
      </c>
      <c r="H20" s="7"/>
      <c r="I20" s="11">
        <v>63836257889.955597</v>
      </c>
      <c r="J20" s="7"/>
      <c r="K20" s="11">
        <v>0</v>
      </c>
      <c r="L20" s="7"/>
      <c r="M20" s="11">
        <v>0</v>
      </c>
      <c r="N20" s="7"/>
      <c r="O20" s="51">
        <v>0</v>
      </c>
      <c r="P20" s="7"/>
      <c r="Q20" s="11">
        <v>0</v>
      </c>
      <c r="R20" s="7"/>
      <c r="S20" s="11">
        <f t="shared" si="0"/>
        <v>4505151</v>
      </c>
      <c r="T20" s="7"/>
      <c r="U20" s="11">
        <v>13730</v>
      </c>
      <c r="V20" s="7"/>
      <c r="W20" s="11">
        <f t="shared" si="2"/>
        <v>58332647453</v>
      </c>
      <c r="X20" s="7"/>
      <c r="Y20" s="11">
        <v>61377578489.432098</v>
      </c>
      <c r="Z20" s="7"/>
      <c r="AA20" s="106">
        <v>1.6</v>
      </c>
    </row>
    <row r="21" spans="1:27" ht="30" customHeight="1">
      <c r="A21" s="121" t="s">
        <v>25</v>
      </c>
      <c r="B21" s="121"/>
      <c r="C21" s="121"/>
      <c r="D21" s="7"/>
      <c r="E21" s="11">
        <v>10952298</v>
      </c>
      <c r="F21" s="7"/>
      <c r="G21" s="11">
        <v>21869787166</v>
      </c>
      <c r="H21" s="7"/>
      <c r="I21" s="11">
        <v>23256742616.024399</v>
      </c>
      <c r="J21" s="7"/>
      <c r="K21" s="11">
        <v>0</v>
      </c>
      <c r="L21" s="7"/>
      <c r="M21" s="11">
        <v>0</v>
      </c>
      <c r="N21" s="7"/>
      <c r="O21" s="51">
        <v>0</v>
      </c>
      <c r="P21" s="7"/>
      <c r="Q21" s="11">
        <v>0</v>
      </c>
      <c r="R21" s="7"/>
      <c r="S21" s="11">
        <f t="shared" si="0"/>
        <v>10952298</v>
      </c>
      <c r="T21" s="7"/>
      <c r="U21" s="11">
        <v>2028</v>
      </c>
      <c r="V21" s="7"/>
      <c r="W21" s="11">
        <f t="shared" si="2"/>
        <v>21869787166</v>
      </c>
      <c r="X21" s="7"/>
      <c r="Y21" s="11">
        <v>22039567301.540901</v>
      </c>
      <c r="Z21" s="7"/>
      <c r="AA21" s="105">
        <v>0.57999999999999996</v>
      </c>
    </row>
    <row r="22" spans="1:27" ht="30" customHeight="1">
      <c r="A22" s="121" t="s">
        <v>27</v>
      </c>
      <c r="B22" s="121"/>
      <c r="C22" s="121"/>
      <c r="D22" s="7"/>
      <c r="E22" s="11">
        <v>10330547</v>
      </c>
      <c r="F22" s="7"/>
      <c r="G22" s="11">
        <v>115789827826</v>
      </c>
      <c r="H22" s="7"/>
      <c r="I22" s="11">
        <v>105479619359.69</v>
      </c>
      <c r="J22" s="7"/>
      <c r="K22" s="11">
        <v>0</v>
      </c>
      <c r="L22" s="7"/>
      <c r="M22" s="11">
        <v>0</v>
      </c>
      <c r="N22" s="7"/>
      <c r="O22" s="57">
        <v>0</v>
      </c>
      <c r="P22" s="7"/>
      <c r="Q22" s="11">
        <v>0</v>
      </c>
      <c r="R22" s="7"/>
      <c r="S22" s="31">
        <f t="shared" si="0"/>
        <v>10330547</v>
      </c>
      <c r="T22" s="7"/>
      <c r="U22" s="11">
        <v>9340</v>
      </c>
      <c r="V22" s="7"/>
      <c r="W22" s="31">
        <f t="shared" si="2"/>
        <v>115789827826</v>
      </c>
      <c r="X22" s="7"/>
      <c r="Y22" s="11">
        <v>95741462081.584595</v>
      </c>
      <c r="Z22" s="7"/>
      <c r="AA22" s="106">
        <v>2.5</v>
      </c>
    </row>
    <row r="23" spans="1:27" ht="30" customHeight="1">
      <c r="A23" s="121" t="s">
        <v>28</v>
      </c>
      <c r="B23" s="121"/>
      <c r="C23" s="121"/>
      <c r="D23" s="7"/>
      <c r="E23" s="11">
        <v>5113203</v>
      </c>
      <c r="F23" s="7"/>
      <c r="G23" s="11">
        <v>40076789348</v>
      </c>
      <c r="H23" s="7"/>
      <c r="I23" s="11">
        <v>53628775834.361702</v>
      </c>
      <c r="J23" s="7"/>
      <c r="K23" s="11">
        <v>0</v>
      </c>
      <c r="L23" s="7"/>
      <c r="M23" s="11">
        <v>0</v>
      </c>
      <c r="N23" s="7"/>
      <c r="O23" s="57">
        <v>0</v>
      </c>
      <c r="P23" s="7"/>
      <c r="Q23" s="11">
        <v>0</v>
      </c>
      <c r="R23" s="7"/>
      <c r="S23" s="31">
        <f t="shared" si="0"/>
        <v>5113203</v>
      </c>
      <c r="T23" s="7"/>
      <c r="U23" s="11">
        <v>9220</v>
      </c>
      <c r="V23" s="7"/>
      <c r="W23" s="31">
        <f t="shared" si="2"/>
        <v>40076789348</v>
      </c>
      <c r="X23" s="7"/>
      <c r="Y23" s="11">
        <v>46779310614.268204</v>
      </c>
      <c r="Z23" s="7"/>
      <c r="AA23" s="105">
        <v>1.22</v>
      </c>
    </row>
    <row r="24" spans="1:27" ht="30" customHeight="1">
      <c r="A24" s="121" t="s">
        <v>29</v>
      </c>
      <c r="B24" s="121"/>
      <c r="C24" s="121"/>
      <c r="D24" s="7"/>
      <c r="E24" s="11">
        <v>53515370</v>
      </c>
      <c r="F24" s="7"/>
      <c r="G24" s="11">
        <v>224190190923</v>
      </c>
      <c r="H24" s="7"/>
      <c r="I24" s="11">
        <v>24123075970</v>
      </c>
      <c r="J24" s="7"/>
      <c r="K24" s="11">
        <v>0</v>
      </c>
      <c r="L24" s="7"/>
      <c r="M24" s="11">
        <v>0</v>
      </c>
      <c r="N24" s="7"/>
      <c r="O24" s="57">
        <v>0</v>
      </c>
      <c r="P24" s="7"/>
      <c r="Q24" s="11">
        <v>0</v>
      </c>
      <c r="R24" s="7"/>
      <c r="S24" s="11">
        <f t="shared" si="0"/>
        <v>53515370</v>
      </c>
      <c r="T24" s="7"/>
      <c r="U24" s="11">
        <v>8630</v>
      </c>
      <c r="V24" s="7"/>
      <c r="W24" s="11">
        <f t="shared" si="2"/>
        <v>224190190923</v>
      </c>
      <c r="X24" s="7"/>
      <c r="Y24" s="11">
        <v>458267638118.83698</v>
      </c>
      <c r="Z24" s="7"/>
      <c r="AA24" s="105">
        <v>11.96</v>
      </c>
    </row>
    <row r="25" spans="1:27" ht="30" customHeight="1">
      <c r="A25" s="121" t="s">
        <v>30</v>
      </c>
      <c r="B25" s="121"/>
      <c r="C25" s="121"/>
      <c r="D25" s="7"/>
      <c r="E25" s="11">
        <v>43419814</v>
      </c>
      <c r="F25" s="7"/>
      <c r="G25" s="11">
        <v>198831170561</v>
      </c>
      <c r="H25" s="7"/>
      <c r="I25" s="11">
        <v>323993024860.10602</v>
      </c>
      <c r="J25" s="7"/>
      <c r="K25" s="11">
        <v>0</v>
      </c>
      <c r="L25" s="7"/>
      <c r="M25" s="11">
        <v>0</v>
      </c>
      <c r="N25" s="7"/>
      <c r="O25" s="51">
        <v>0</v>
      </c>
      <c r="P25" s="7"/>
      <c r="Q25" s="11">
        <v>0</v>
      </c>
      <c r="R25" s="7"/>
      <c r="S25" s="11">
        <f t="shared" si="0"/>
        <v>43419814</v>
      </c>
      <c r="T25" s="7"/>
      <c r="U25" s="11">
        <v>7410</v>
      </c>
      <c r="V25" s="7"/>
      <c r="W25" s="11">
        <f t="shared" si="2"/>
        <v>198831170561</v>
      </c>
      <c r="X25" s="7"/>
      <c r="Y25" s="11">
        <v>319253765187.95001</v>
      </c>
      <c r="Z25" s="7"/>
      <c r="AA25" s="105">
        <v>8.33</v>
      </c>
    </row>
    <row r="26" spans="1:27" ht="30" customHeight="1">
      <c r="A26" s="121" t="s">
        <v>31</v>
      </c>
      <c r="B26" s="121"/>
      <c r="C26" s="121"/>
      <c r="D26" s="7"/>
      <c r="E26" s="11">
        <v>79324784</v>
      </c>
      <c r="F26" s="7"/>
      <c r="G26" s="11">
        <v>165679976366</v>
      </c>
      <c r="H26" s="7"/>
      <c r="I26" s="11">
        <v>240070390430.02399</v>
      </c>
      <c r="J26" s="7"/>
      <c r="K26" s="11">
        <v>28834986</v>
      </c>
      <c r="L26" s="7"/>
      <c r="M26" s="11">
        <v>0</v>
      </c>
      <c r="N26" s="7"/>
      <c r="O26" s="51">
        <v>-342000</v>
      </c>
      <c r="P26" s="7"/>
      <c r="Q26" s="11">
        <v>1001779918</v>
      </c>
      <c r="R26" s="7"/>
      <c r="S26" s="11">
        <f>E26+K26+O26</f>
        <v>107817770</v>
      </c>
      <c r="T26" s="7"/>
      <c r="U26" s="11">
        <v>2945</v>
      </c>
      <c r="V26" s="7"/>
      <c r="W26" s="11">
        <v>164965665541</v>
      </c>
      <c r="X26" s="7"/>
      <c r="Y26" s="11">
        <v>230765218442</v>
      </c>
      <c r="Z26" s="7"/>
      <c r="AA26" s="105">
        <v>6.02</v>
      </c>
    </row>
    <row r="27" spans="1:27" ht="30" customHeight="1">
      <c r="A27" s="121" t="s">
        <v>32</v>
      </c>
      <c r="B27" s="121"/>
      <c r="C27" s="121"/>
      <c r="D27" s="7"/>
      <c r="E27" s="11">
        <v>82359849</v>
      </c>
      <c r="F27" s="7"/>
      <c r="G27" s="11">
        <v>458065532421</v>
      </c>
      <c r="H27" s="7"/>
      <c r="I27" s="11">
        <v>554900578023.49194</v>
      </c>
      <c r="J27" s="7"/>
      <c r="K27" s="11">
        <v>0</v>
      </c>
      <c r="L27" s="7"/>
      <c r="M27" s="11">
        <v>0</v>
      </c>
      <c r="N27" s="7"/>
      <c r="O27" s="51">
        <v>-660000</v>
      </c>
      <c r="P27" s="7"/>
      <c r="Q27" s="11">
        <v>4136802928</v>
      </c>
      <c r="R27" s="7"/>
      <c r="S27" s="11">
        <f t="shared" si="0"/>
        <v>81699849</v>
      </c>
      <c r="T27" s="7"/>
      <c r="U27" s="11">
        <v>6480</v>
      </c>
      <c r="V27" s="7"/>
      <c r="W27" s="11">
        <v>454394772273</v>
      </c>
      <c r="X27" s="7"/>
      <c r="Y27" s="11">
        <v>525322643403.65002</v>
      </c>
      <c r="Z27" s="7"/>
      <c r="AA27" s="105">
        <v>13.71</v>
      </c>
    </row>
    <row r="28" spans="1:27" ht="30" customHeight="1">
      <c r="A28" s="121" t="s">
        <v>137</v>
      </c>
      <c r="B28" s="121"/>
      <c r="C28" s="121"/>
      <c r="D28" s="7"/>
      <c r="E28" s="11">
        <v>84339549</v>
      </c>
      <c r="F28" s="7"/>
      <c r="G28" s="11">
        <v>235679657656</v>
      </c>
      <c r="H28" s="7"/>
      <c r="I28" s="11">
        <v>374585716785.16498</v>
      </c>
      <c r="J28" s="7"/>
      <c r="K28" s="11">
        <v>0</v>
      </c>
      <c r="L28" s="7"/>
      <c r="M28" s="11">
        <v>0</v>
      </c>
      <c r="N28" s="7"/>
      <c r="O28" s="51">
        <v>-959549</v>
      </c>
      <c r="P28" s="7"/>
      <c r="Q28" s="11">
        <v>3994461164</v>
      </c>
      <c r="R28" s="7"/>
      <c r="S28" s="11">
        <f t="shared" si="0"/>
        <v>83380000</v>
      </c>
      <c r="T28" s="7"/>
      <c r="U28" s="11">
        <v>4194</v>
      </c>
      <c r="V28" s="7"/>
      <c r="W28" s="11">
        <v>232998280031</v>
      </c>
      <c r="X28" s="7"/>
      <c r="Y28" s="11">
        <v>346992572084.40002</v>
      </c>
      <c r="Z28" s="7"/>
      <c r="AA28" s="105">
        <v>9.06</v>
      </c>
    </row>
    <row r="29" spans="1:27" ht="30" customHeight="1">
      <c r="A29" s="121" t="s">
        <v>33</v>
      </c>
      <c r="B29" s="121"/>
      <c r="C29" s="121"/>
      <c r="D29" s="7"/>
      <c r="E29" s="11">
        <v>13350000</v>
      </c>
      <c r="F29" s="7"/>
      <c r="G29" s="11">
        <v>236922051265</v>
      </c>
      <c r="H29" s="7"/>
      <c r="I29" s="11">
        <v>267188046765</v>
      </c>
      <c r="J29" s="7"/>
      <c r="K29" s="11">
        <v>0</v>
      </c>
      <c r="L29" s="7"/>
      <c r="M29" s="11">
        <v>0</v>
      </c>
      <c r="N29" s="7"/>
      <c r="O29" s="57">
        <v>0</v>
      </c>
      <c r="P29" s="64"/>
      <c r="Q29" s="58">
        <v>0</v>
      </c>
      <c r="R29" s="7"/>
      <c r="S29" s="11">
        <f t="shared" si="0"/>
        <v>13350000</v>
      </c>
      <c r="T29" s="7"/>
      <c r="U29" s="11">
        <v>18950</v>
      </c>
      <c r="V29" s="7"/>
      <c r="W29" s="11">
        <f>G29+M29</f>
        <v>236922051265</v>
      </c>
      <c r="X29" s="7"/>
      <c r="Y29" s="11">
        <v>251026945275</v>
      </c>
      <c r="Z29" s="7"/>
      <c r="AA29" s="105">
        <v>6.55</v>
      </c>
    </row>
    <row r="30" spans="1:27" ht="30" customHeight="1">
      <c r="A30" s="124" t="s">
        <v>127</v>
      </c>
      <c r="B30" s="124"/>
      <c r="C30" s="124"/>
      <c r="D30" s="7"/>
      <c r="E30" s="11">
        <v>880000</v>
      </c>
      <c r="F30" s="7"/>
      <c r="G30" s="11">
        <v>4694602010</v>
      </c>
      <c r="H30" s="7"/>
      <c r="I30" s="11">
        <v>4138083426.4000001</v>
      </c>
      <c r="J30" s="7"/>
      <c r="K30" s="11">
        <v>0</v>
      </c>
      <c r="L30" s="7"/>
      <c r="M30" s="11">
        <v>0</v>
      </c>
      <c r="N30" s="7"/>
      <c r="O30" s="51">
        <v>0</v>
      </c>
      <c r="P30" s="7"/>
      <c r="Q30" s="11">
        <v>0</v>
      </c>
      <c r="R30" s="7"/>
      <c r="S30" s="11">
        <f t="shared" si="0"/>
        <v>880000</v>
      </c>
      <c r="T30" s="7"/>
      <c r="U30" s="11">
        <v>4351</v>
      </c>
      <c r="V30" s="7"/>
      <c r="W30" s="11">
        <f>G30+M30</f>
        <v>4694602010</v>
      </c>
      <c r="X30" s="7"/>
      <c r="Y30" s="11">
        <v>3799282757.5999999</v>
      </c>
      <c r="Z30" s="7"/>
      <c r="AA30" s="106">
        <v>0.1</v>
      </c>
    </row>
    <row r="31" spans="1:27" ht="30" customHeight="1">
      <c r="A31" s="121" t="s">
        <v>38</v>
      </c>
      <c r="B31" s="121"/>
      <c r="C31" s="121"/>
      <c r="D31" s="7"/>
      <c r="E31" s="11">
        <v>5740000</v>
      </c>
      <c r="F31" s="7"/>
      <c r="G31" s="11">
        <v>12599609872</v>
      </c>
      <c r="H31" s="7"/>
      <c r="I31" s="11">
        <v>12769602011.6</v>
      </c>
      <c r="J31" s="7"/>
      <c r="K31" s="11">
        <v>0</v>
      </c>
      <c r="L31" s="7"/>
      <c r="M31" s="11">
        <v>0</v>
      </c>
      <c r="N31" s="7"/>
      <c r="O31" s="57">
        <v>-479000</v>
      </c>
      <c r="P31" s="64"/>
      <c r="Q31" s="58">
        <v>994939104</v>
      </c>
      <c r="R31" s="7"/>
      <c r="S31" s="11">
        <f t="shared" si="0"/>
        <v>5261000</v>
      </c>
      <c r="T31" s="7"/>
      <c r="U31" s="11">
        <v>2108</v>
      </c>
      <c r="V31" s="7"/>
      <c r="W31" s="11">
        <v>11548179012</v>
      </c>
      <c r="X31" s="7"/>
      <c r="Y31" s="11">
        <v>11004460846.76</v>
      </c>
      <c r="Z31" s="7"/>
      <c r="AA31" s="105">
        <v>0.28999999999999998</v>
      </c>
    </row>
    <row r="32" spans="1:27" ht="30" customHeight="1">
      <c r="A32" s="121" t="s">
        <v>40</v>
      </c>
      <c r="B32" s="121"/>
      <c r="C32" s="121"/>
      <c r="D32" s="7"/>
      <c r="E32" s="11">
        <v>315594</v>
      </c>
      <c r="F32" s="7"/>
      <c r="G32" s="11">
        <v>1099747949</v>
      </c>
      <c r="H32" s="7"/>
      <c r="I32" s="11">
        <v>1057835760.40764</v>
      </c>
      <c r="J32" s="7"/>
      <c r="K32" s="11">
        <v>0</v>
      </c>
      <c r="L32" s="7"/>
      <c r="M32" s="11">
        <v>0</v>
      </c>
      <c r="N32" s="7"/>
      <c r="O32" s="57">
        <v>0</v>
      </c>
      <c r="P32" s="64"/>
      <c r="Q32" s="58">
        <v>0</v>
      </c>
      <c r="R32" s="7"/>
      <c r="S32" s="11">
        <f t="shared" si="0"/>
        <v>315594</v>
      </c>
      <c r="T32" s="7"/>
      <c r="U32" s="11">
        <v>3149</v>
      </c>
      <c r="V32" s="7"/>
      <c r="W32" s="11">
        <f>G32+M32</f>
        <v>1099747949</v>
      </c>
      <c r="X32" s="7"/>
      <c r="Y32" s="11">
        <v>986123389.43861997</v>
      </c>
      <c r="Z32" s="7"/>
      <c r="AA32" s="105">
        <v>0.03</v>
      </c>
    </row>
    <row r="33" spans="1:29" ht="30" customHeight="1">
      <c r="A33" s="121" t="s">
        <v>128</v>
      </c>
      <c r="B33" s="121"/>
      <c r="C33" s="121"/>
      <c r="D33" s="7"/>
      <c r="E33" s="11">
        <v>2000000</v>
      </c>
      <c r="F33" s="7"/>
      <c r="G33" s="11">
        <v>31548620160</v>
      </c>
      <c r="H33" s="7"/>
      <c r="I33" s="11">
        <v>22802364600</v>
      </c>
      <c r="J33" s="7"/>
      <c r="K33" s="11">
        <v>0</v>
      </c>
      <c r="L33" s="7"/>
      <c r="M33" s="11">
        <v>0</v>
      </c>
      <c r="N33" s="7"/>
      <c r="O33" s="55">
        <v>0</v>
      </c>
      <c r="P33" s="7"/>
      <c r="Q33" s="11">
        <v>0</v>
      </c>
      <c r="R33" s="7"/>
      <c r="S33" s="11">
        <f t="shared" si="0"/>
        <v>2000000</v>
      </c>
      <c r="T33" s="7"/>
      <c r="U33" s="11">
        <v>11150</v>
      </c>
      <c r="V33" s="7"/>
      <c r="W33" s="11">
        <f>G33+M33</f>
        <v>31548620160</v>
      </c>
      <c r="X33" s="7"/>
      <c r="Y33" s="11">
        <v>22127621000</v>
      </c>
      <c r="Z33" s="7"/>
      <c r="AA33" s="105">
        <v>0.57999999999999996</v>
      </c>
    </row>
    <row r="34" spans="1:29" ht="30" customHeight="1">
      <c r="A34" s="121" t="s">
        <v>132</v>
      </c>
      <c r="B34" s="121"/>
      <c r="C34" s="121"/>
      <c r="D34" s="7"/>
      <c r="E34" s="11">
        <v>21978028</v>
      </c>
      <c r="F34" s="7"/>
      <c r="G34" s="11">
        <v>73217404944</v>
      </c>
      <c r="H34" s="7"/>
      <c r="I34" s="11">
        <v>78094941617.788406</v>
      </c>
      <c r="J34" s="7"/>
      <c r="K34" s="11">
        <v>10383158</v>
      </c>
      <c r="L34" s="7"/>
      <c r="M34" s="11">
        <v>0</v>
      </c>
      <c r="N34" s="7"/>
      <c r="O34" s="57">
        <v>-1211711</v>
      </c>
      <c r="P34" s="64"/>
      <c r="Q34" s="58">
        <v>3965745252</v>
      </c>
      <c r="R34" s="7"/>
      <c r="S34" s="11">
        <f t="shared" si="0"/>
        <v>31149475</v>
      </c>
      <c r="T34" s="7"/>
      <c r="U34" s="11">
        <v>2211</v>
      </c>
      <c r="V34" s="7"/>
      <c r="W34" s="11">
        <v>69180721810</v>
      </c>
      <c r="X34" s="7"/>
      <c r="Y34" s="11">
        <v>68339112613.290703</v>
      </c>
      <c r="Z34" s="7"/>
      <c r="AA34" s="105">
        <v>1.78</v>
      </c>
    </row>
    <row r="35" spans="1:29" ht="30" customHeight="1">
      <c r="A35" s="121" t="s">
        <v>146</v>
      </c>
      <c r="B35" s="121"/>
      <c r="C35" s="121"/>
      <c r="D35" s="7"/>
      <c r="E35" s="11">
        <v>1470838</v>
      </c>
      <c r="F35" s="7"/>
      <c r="G35" s="11">
        <v>29069972873</v>
      </c>
      <c r="H35" s="7"/>
      <c r="I35" s="11">
        <v>30283969761.895</v>
      </c>
      <c r="J35" s="7"/>
      <c r="K35" s="11">
        <v>0</v>
      </c>
      <c r="L35" s="7"/>
      <c r="M35" s="11">
        <v>0</v>
      </c>
      <c r="N35" s="7"/>
      <c r="O35" s="57">
        <v>-100000</v>
      </c>
      <c r="P35" s="64"/>
      <c r="Q35" s="58">
        <v>1983664858</v>
      </c>
      <c r="R35" s="7"/>
      <c r="S35" s="11">
        <f t="shared" si="0"/>
        <v>1370838</v>
      </c>
      <c r="T35" s="7"/>
      <c r="U35" s="11">
        <v>20000</v>
      </c>
      <c r="V35" s="7"/>
      <c r="W35" s="11">
        <v>27093550394</v>
      </c>
      <c r="X35" s="7"/>
      <c r="Y35" s="11">
        <v>27204828445.200001</v>
      </c>
      <c r="Z35" s="7"/>
      <c r="AA35" s="105">
        <v>0.71</v>
      </c>
    </row>
    <row r="36" spans="1:29" ht="30" customHeight="1">
      <c r="A36" s="121" t="s">
        <v>147</v>
      </c>
      <c r="B36" s="121"/>
      <c r="C36" s="121"/>
      <c r="D36" s="7"/>
      <c r="E36" s="11">
        <v>1104121</v>
      </c>
      <c r="F36" s="7"/>
      <c r="G36" s="11">
        <v>3873416232</v>
      </c>
      <c r="H36" s="7"/>
      <c r="I36" s="11">
        <v>4015323220.2155499</v>
      </c>
      <c r="J36" s="7"/>
      <c r="K36" s="11">
        <v>0</v>
      </c>
      <c r="L36" s="7"/>
      <c r="M36" s="11">
        <v>0</v>
      </c>
      <c r="N36" s="7"/>
      <c r="O36" s="57">
        <v>0</v>
      </c>
      <c r="P36" s="64"/>
      <c r="Q36" s="58">
        <v>0</v>
      </c>
      <c r="R36" s="7"/>
      <c r="S36" s="11">
        <f t="shared" si="0"/>
        <v>1104121</v>
      </c>
      <c r="T36" s="7"/>
      <c r="U36" s="11">
        <v>3540</v>
      </c>
      <c r="V36" s="7"/>
      <c r="W36" s="11">
        <f>G36+M36</f>
        <v>3873416232</v>
      </c>
      <c r="X36" s="7"/>
      <c r="Y36" s="11">
        <v>3878374952</v>
      </c>
      <c r="Z36" s="7"/>
      <c r="AA36" s="105">
        <v>0.1</v>
      </c>
    </row>
    <row r="37" spans="1:29" ht="30" customHeight="1">
      <c r="A37" s="121" t="s">
        <v>145</v>
      </c>
      <c r="B37" s="121"/>
      <c r="C37" s="121"/>
      <c r="D37" s="7"/>
      <c r="E37" s="11">
        <v>1064119</v>
      </c>
      <c r="F37" s="7"/>
      <c r="G37" s="11">
        <v>74714398922</v>
      </c>
      <c r="H37" s="7"/>
      <c r="I37" s="11">
        <v>83542282653.485596</v>
      </c>
      <c r="J37" s="7"/>
      <c r="K37" s="11">
        <v>0</v>
      </c>
      <c r="L37" s="7"/>
      <c r="M37" s="11">
        <v>0</v>
      </c>
      <c r="N37" s="7"/>
      <c r="O37" s="57">
        <v>0</v>
      </c>
      <c r="P37" s="64"/>
      <c r="Q37" s="58">
        <v>0</v>
      </c>
      <c r="R37" s="7"/>
      <c r="S37" s="11">
        <f t="shared" si="0"/>
        <v>1064119</v>
      </c>
      <c r="T37" s="7"/>
      <c r="U37" s="11">
        <v>72400</v>
      </c>
      <c r="V37" s="7"/>
      <c r="W37" s="11">
        <f t="shared" ref="W37:W43" si="3">G37+M37</f>
        <v>74714398922</v>
      </c>
      <c r="X37" s="7"/>
      <c r="Y37" s="11">
        <v>76446679273.412003</v>
      </c>
      <c r="Z37" s="7"/>
      <c r="AA37" s="104">
        <v>2</v>
      </c>
    </row>
    <row r="38" spans="1:29" ht="30" customHeight="1">
      <c r="A38" s="121" t="s">
        <v>148</v>
      </c>
      <c r="B38" s="121"/>
      <c r="C38" s="121"/>
      <c r="D38" s="7"/>
      <c r="E38" s="11">
        <v>3008</v>
      </c>
      <c r="F38" s="7"/>
      <c r="G38" s="11">
        <v>5506682057</v>
      </c>
      <c r="H38" s="7"/>
      <c r="I38" s="11">
        <v>5728490547.1999998</v>
      </c>
      <c r="J38" s="7"/>
      <c r="K38" s="11">
        <v>0</v>
      </c>
      <c r="L38" s="7"/>
      <c r="M38" s="11">
        <v>0</v>
      </c>
      <c r="N38" s="7"/>
      <c r="O38" s="57">
        <v>0</v>
      </c>
      <c r="P38" s="64"/>
      <c r="Q38" s="58">
        <v>0</v>
      </c>
      <c r="R38" s="7"/>
      <c r="S38" s="11">
        <f t="shared" si="0"/>
        <v>3008</v>
      </c>
      <c r="T38" s="7"/>
      <c r="U38" s="11">
        <v>1866666</v>
      </c>
      <c r="V38" s="7"/>
      <c r="W38" s="11">
        <f t="shared" si="3"/>
        <v>5506682057</v>
      </c>
      <c r="X38" s="7"/>
      <c r="Y38" s="11">
        <v>5731467322</v>
      </c>
      <c r="Z38" s="7"/>
      <c r="AA38" s="105">
        <v>0.15</v>
      </c>
    </row>
    <row r="39" spans="1:29" ht="30" customHeight="1">
      <c r="A39" s="121" t="s">
        <v>34</v>
      </c>
      <c r="B39" s="121"/>
      <c r="C39" s="121"/>
      <c r="D39" s="7"/>
      <c r="E39" s="11">
        <v>700000</v>
      </c>
      <c r="F39" s="7"/>
      <c r="G39" s="11">
        <v>20490829550</v>
      </c>
      <c r="H39" s="7"/>
      <c r="I39" s="11">
        <v>442337129261.867</v>
      </c>
      <c r="J39" s="7"/>
      <c r="K39" s="11">
        <v>0</v>
      </c>
      <c r="L39" s="7"/>
      <c r="M39" s="11">
        <v>0</v>
      </c>
      <c r="N39" s="7"/>
      <c r="O39" s="57">
        <v>0</v>
      </c>
      <c r="P39" s="64"/>
      <c r="Q39" s="58">
        <v>0</v>
      </c>
      <c r="R39" s="7"/>
      <c r="S39" s="11">
        <f t="shared" si="0"/>
        <v>700000</v>
      </c>
      <c r="T39" s="7"/>
      <c r="U39" s="11">
        <v>32490</v>
      </c>
      <c r="V39" s="7"/>
      <c r="W39" s="11">
        <f t="shared" si="3"/>
        <v>20490829550</v>
      </c>
      <c r="X39" s="7"/>
      <c r="Y39" s="11">
        <v>22567196610</v>
      </c>
      <c r="Z39" s="7"/>
      <c r="AA39" s="105">
        <v>0.59</v>
      </c>
    </row>
    <row r="40" spans="1:29" ht="30" customHeight="1">
      <c r="A40" s="121" t="s">
        <v>149</v>
      </c>
      <c r="B40" s="121"/>
      <c r="C40" s="121"/>
      <c r="D40" s="7"/>
      <c r="E40" s="11">
        <v>7179158</v>
      </c>
      <c r="F40" s="7"/>
      <c r="G40" s="11">
        <v>42752488150</v>
      </c>
      <c r="H40" s="7"/>
      <c r="I40" s="11">
        <v>49979620370.358597</v>
      </c>
      <c r="J40" s="7"/>
      <c r="K40" s="11"/>
      <c r="L40" s="7"/>
      <c r="M40" s="11">
        <v>0</v>
      </c>
      <c r="N40" s="7"/>
      <c r="O40" s="57">
        <v>0</v>
      </c>
      <c r="P40" s="64"/>
      <c r="Q40" s="58">
        <v>0</v>
      </c>
      <c r="R40" s="7"/>
      <c r="S40" s="11">
        <f t="shared" si="0"/>
        <v>7179158</v>
      </c>
      <c r="T40" s="7"/>
      <c r="U40" s="11">
        <v>7016</v>
      </c>
      <c r="V40" s="7"/>
      <c r="W40" s="11">
        <f t="shared" si="3"/>
        <v>42752488150</v>
      </c>
      <c r="X40" s="7"/>
      <c r="Y40" s="11">
        <v>49979620370.358597</v>
      </c>
      <c r="Z40" s="7"/>
      <c r="AA40" s="106">
        <v>1.3</v>
      </c>
    </row>
    <row r="41" spans="1:29" ht="30" customHeight="1">
      <c r="A41" s="121" t="s">
        <v>21</v>
      </c>
      <c r="B41" s="121"/>
      <c r="C41" s="121"/>
      <c r="D41" s="7"/>
      <c r="E41" s="11">
        <v>1365000</v>
      </c>
      <c r="F41" s="7"/>
      <c r="G41" s="11">
        <v>75819656367</v>
      </c>
      <c r="H41" s="7"/>
      <c r="I41" s="11">
        <v>78016236480</v>
      </c>
      <c r="J41" s="7"/>
      <c r="K41" s="11">
        <v>0</v>
      </c>
      <c r="L41" s="7"/>
      <c r="M41" s="11">
        <v>0</v>
      </c>
      <c r="N41" s="7"/>
      <c r="O41" s="57">
        <v>0</v>
      </c>
      <c r="P41" s="64"/>
      <c r="Q41" s="58">
        <v>0</v>
      </c>
      <c r="R41" s="7"/>
      <c r="S41" s="11">
        <f t="shared" si="0"/>
        <v>1365000</v>
      </c>
      <c r="T41" s="7"/>
      <c r="U41" s="11">
        <v>52750</v>
      </c>
      <c r="V41" s="7"/>
      <c r="W41" s="11">
        <f t="shared" si="3"/>
        <v>75819656367</v>
      </c>
      <c r="X41" s="7"/>
      <c r="Y41" s="11">
        <v>71447161012.5</v>
      </c>
      <c r="Z41" s="7"/>
      <c r="AA41" s="105">
        <v>1.86</v>
      </c>
    </row>
    <row r="42" spans="1:29" ht="30" customHeight="1">
      <c r="A42" s="121" t="s">
        <v>152</v>
      </c>
      <c r="B42" s="121"/>
      <c r="C42" s="121"/>
      <c r="D42" s="7"/>
      <c r="E42" s="11">
        <v>6750000</v>
      </c>
      <c r="F42" s="7"/>
      <c r="G42" s="11">
        <v>30728215313</v>
      </c>
      <c r="H42" s="7"/>
      <c r="I42" s="11">
        <v>30528674955</v>
      </c>
      <c r="J42" s="7"/>
      <c r="K42" s="11">
        <v>1798390</v>
      </c>
      <c r="L42" s="7"/>
      <c r="M42" s="11">
        <v>0</v>
      </c>
      <c r="N42" s="7"/>
      <c r="O42" s="57">
        <v>0</v>
      </c>
      <c r="P42" s="64"/>
      <c r="Q42" s="58">
        <v>0</v>
      </c>
      <c r="R42" s="7"/>
      <c r="S42" s="11">
        <f t="shared" si="0"/>
        <v>8548390</v>
      </c>
      <c r="T42" s="7"/>
      <c r="U42" s="11">
        <v>3539</v>
      </c>
      <c r="V42" s="7"/>
      <c r="W42" s="11">
        <f t="shared" si="3"/>
        <v>30728215313</v>
      </c>
      <c r="X42" s="7"/>
      <c r="Y42" s="11">
        <v>30018898435.416698</v>
      </c>
      <c r="Z42" s="7"/>
      <c r="AA42" s="105">
        <v>0.78</v>
      </c>
    </row>
    <row r="43" spans="1:29" ht="30" customHeight="1">
      <c r="A43" s="28"/>
      <c r="B43" s="28"/>
      <c r="C43" s="28" t="s">
        <v>154</v>
      </c>
      <c r="D43" s="7"/>
      <c r="E43" s="11">
        <v>1415135</v>
      </c>
      <c r="F43" s="7"/>
      <c r="G43" s="11">
        <v>9132891394</v>
      </c>
      <c r="H43" s="7"/>
      <c r="I43" s="11">
        <v>8930686601.0219994</v>
      </c>
      <c r="J43" s="7"/>
      <c r="K43" s="11">
        <v>0</v>
      </c>
      <c r="L43" s="7"/>
      <c r="M43" s="11">
        <v>0</v>
      </c>
      <c r="N43" s="7"/>
      <c r="O43" s="57">
        <v>0</v>
      </c>
      <c r="P43" s="64"/>
      <c r="Q43" s="58">
        <v>0</v>
      </c>
      <c r="R43" s="7"/>
      <c r="S43" s="11">
        <f t="shared" si="0"/>
        <v>1415135</v>
      </c>
      <c r="T43" s="7"/>
      <c r="U43" s="11">
        <v>6610</v>
      </c>
      <c r="V43" s="7"/>
      <c r="W43" s="11">
        <f t="shared" si="3"/>
        <v>9132891394</v>
      </c>
      <c r="X43" s="7"/>
      <c r="Y43" s="11">
        <v>9281735602.6345005</v>
      </c>
      <c r="Z43" s="7"/>
      <c r="AA43" s="105">
        <v>0.24</v>
      </c>
    </row>
    <row r="44" spans="1:29" s="26" customFormat="1" ht="30" customHeight="1" thickBot="1">
      <c r="A44" s="111" t="s">
        <v>43</v>
      </c>
      <c r="B44" s="111"/>
      <c r="C44" s="111"/>
      <c r="D44" s="65"/>
      <c r="E44" s="22">
        <f>SUM(E9:E43)</f>
        <v>608139928</v>
      </c>
      <c r="F44" s="20"/>
      <c r="G44" s="22">
        <f>SUM(G9:G43)</f>
        <v>3152089955504</v>
      </c>
      <c r="H44" s="22"/>
      <c r="I44" s="22">
        <f>SUM(I9:I43)</f>
        <v>3986637358628.561</v>
      </c>
      <c r="J44" s="20"/>
      <c r="K44" s="22">
        <f>SUM(K9:K43)</f>
        <v>155645271</v>
      </c>
      <c r="L44" s="20"/>
      <c r="M44" s="22">
        <f>SUM(M9:M43)</f>
        <v>0</v>
      </c>
      <c r="N44" s="20"/>
      <c r="O44" s="60">
        <f>SUM(O9:O43)</f>
        <v>-5998816</v>
      </c>
      <c r="P44" s="20"/>
      <c r="Q44" s="22">
        <f>SUM(Q9:Q43)</f>
        <v>29670295406</v>
      </c>
      <c r="R44" s="20"/>
      <c r="S44" s="22">
        <f>SUM(S9:S43)</f>
        <v>757786383</v>
      </c>
      <c r="T44" s="20"/>
      <c r="U44" s="59"/>
      <c r="V44" s="20"/>
      <c r="W44" s="22">
        <f>SUM(W9:W43)</f>
        <v>3124238754464</v>
      </c>
      <c r="X44" s="20"/>
      <c r="Y44" s="22">
        <f>SUM(Y9:Y43)</f>
        <v>3797397412100.9585</v>
      </c>
      <c r="Z44" s="20"/>
      <c r="AA44" s="23">
        <f>SUM(AA9:AA43)</f>
        <v>99.089999999999989</v>
      </c>
      <c r="AB44" s="36"/>
      <c r="AC44" s="36"/>
    </row>
    <row r="45" spans="1:29" ht="30" customHeight="1" thickTop="1">
      <c r="Y45" s="31"/>
    </row>
    <row r="46" spans="1:29" ht="30" customHeight="1">
      <c r="Y46" s="54"/>
    </row>
    <row r="47" spans="1:29" ht="30" customHeight="1">
      <c r="M47" s="11"/>
      <c r="Y47" s="31"/>
    </row>
    <row r="48" spans="1:29" ht="30" customHeight="1">
      <c r="Y48" s="31"/>
      <c r="AA48" s="31"/>
    </row>
    <row r="49" spans="25:25" ht="30" customHeight="1">
      <c r="Y49" s="31"/>
    </row>
  </sheetData>
  <mergeCells count="55">
    <mergeCell ref="A20:C20"/>
    <mergeCell ref="A21:C21"/>
    <mergeCell ref="A22:C22"/>
    <mergeCell ref="A23:C23"/>
    <mergeCell ref="A15:C15"/>
    <mergeCell ref="A17:C17"/>
    <mergeCell ref="A18:C18"/>
    <mergeCell ref="A19:C19"/>
    <mergeCell ref="A29:C29"/>
    <mergeCell ref="A30:C30"/>
    <mergeCell ref="A24:C24"/>
    <mergeCell ref="A25:C25"/>
    <mergeCell ref="A26:C26"/>
    <mergeCell ref="A27:C27"/>
    <mergeCell ref="A28:C28"/>
    <mergeCell ref="A44:C44"/>
    <mergeCell ref="A31:C31"/>
    <mergeCell ref="A32:C32"/>
    <mergeCell ref="A33:C33"/>
    <mergeCell ref="A35:C35"/>
    <mergeCell ref="A36:C36"/>
    <mergeCell ref="A37:C37"/>
    <mergeCell ref="A38:C38"/>
    <mergeCell ref="A40:C40"/>
    <mergeCell ref="A39:C39"/>
    <mergeCell ref="A41:C41"/>
    <mergeCell ref="A34:C34"/>
    <mergeCell ref="A42:C42"/>
    <mergeCell ref="A14:C14"/>
    <mergeCell ref="A9:C9"/>
    <mergeCell ref="A10:C10"/>
    <mergeCell ref="E6:I6"/>
    <mergeCell ref="E7:E8"/>
    <mergeCell ref="A6:C6"/>
    <mergeCell ref="A7:C8"/>
    <mergeCell ref="A11:C11"/>
    <mergeCell ref="A12:C12"/>
    <mergeCell ref="A13:C13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49" fitToHeight="0" orientation="landscape" r:id="rId1"/>
  <ignoredErrors>
    <ignoredError sqref="S26 S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P10"/>
  <sheetViews>
    <sheetView rightToLeft="1" view="pageBreakPreview" zoomScaleNormal="100" zoomScaleSheetLayoutView="100" workbookViewId="0">
      <selection activeCell="F7" sqref="F7"/>
    </sheetView>
  </sheetViews>
  <sheetFormatPr defaultRowHeight="30" customHeight="1"/>
  <cols>
    <col min="1" max="1" width="5.140625" style="17" customWidth="1"/>
    <col min="2" max="2" width="35" style="17" customWidth="1"/>
    <col min="3" max="3" width="1.28515625" style="17" customWidth="1"/>
    <col min="4" max="4" width="20.140625" style="17" customWidth="1"/>
    <col min="5" max="5" width="1.28515625" style="17" customWidth="1"/>
    <col min="6" max="6" width="19.7109375" style="17" customWidth="1"/>
    <col min="7" max="7" width="1.28515625" style="17" customWidth="1"/>
    <col min="8" max="8" width="20" style="17" customWidth="1"/>
    <col min="9" max="9" width="1.28515625" style="17" customWidth="1"/>
    <col min="10" max="10" width="18.5703125" style="17" bestFit="1" customWidth="1"/>
    <col min="11" max="11" width="1.28515625" style="17" customWidth="1"/>
    <col min="12" max="12" width="14.140625" style="17" customWidth="1"/>
    <col min="13" max="13" width="0.28515625" style="21" customWidth="1"/>
    <col min="14" max="14" width="27" style="21" customWidth="1"/>
    <col min="15" max="15" width="9.140625" style="21"/>
    <col min="16" max="16" width="14.42578125" style="21" customWidth="1"/>
    <col min="17" max="16384" width="9.140625" style="21"/>
  </cols>
  <sheetData>
    <row r="1" spans="1:16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ht="30" customHeight="1">
      <c r="A2" s="111" t="s">
        <v>110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6" ht="30" customHeight="1">
      <c r="A3" s="111" t="s">
        <v>156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6" ht="30" customHeight="1">
      <c r="A4" s="16" t="s">
        <v>45</v>
      </c>
      <c r="B4" s="114" t="s">
        <v>46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6" ht="30" customHeight="1">
      <c r="D5" s="1" t="s">
        <v>153</v>
      </c>
      <c r="F5" s="115" t="s">
        <v>6</v>
      </c>
      <c r="G5" s="115"/>
      <c r="H5" s="115"/>
      <c r="J5" s="125" t="s">
        <v>157</v>
      </c>
      <c r="K5" s="125"/>
      <c r="L5" s="125"/>
    </row>
    <row r="6" spans="1:16" ht="40.5" customHeight="1">
      <c r="A6" s="115" t="s">
        <v>47</v>
      </c>
      <c r="B6" s="115"/>
      <c r="D6" s="1" t="s">
        <v>48</v>
      </c>
      <c r="F6" s="1" t="s">
        <v>49</v>
      </c>
      <c r="H6" s="1" t="s">
        <v>50</v>
      </c>
      <c r="J6" s="20" t="s">
        <v>48</v>
      </c>
      <c r="L6" s="48" t="s">
        <v>14</v>
      </c>
      <c r="P6" s="11"/>
    </row>
    <row r="7" spans="1:16" ht="30" customHeight="1">
      <c r="A7" s="126" t="s">
        <v>51</v>
      </c>
      <c r="B7" s="126"/>
      <c r="C7" s="7"/>
      <c r="D7" s="9">
        <v>2717695648</v>
      </c>
      <c r="E7" s="7"/>
      <c r="F7" s="9">
        <v>60162376440</v>
      </c>
      <c r="G7" s="7"/>
      <c r="H7" s="50">
        <v>-48445094901</v>
      </c>
      <c r="I7" s="7"/>
      <c r="J7" s="11">
        <f>D7+F7+H7</f>
        <v>14434977187</v>
      </c>
      <c r="K7" s="7"/>
      <c r="L7" s="12">
        <v>0</v>
      </c>
    </row>
    <row r="8" spans="1:16" ht="30" customHeight="1">
      <c r="A8" s="123" t="s">
        <v>52</v>
      </c>
      <c r="B8" s="123"/>
      <c r="C8" s="7"/>
      <c r="D8" s="11">
        <v>3923182</v>
      </c>
      <c r="E8" s="7"/>
      <c r="F8" s="11">
        <v>16123</v>
      </c>
      <c r="G8" s="7"/>
      <c r="H8" s="51">
        <v>0</v>
      </c>
      <c r="I8" s="7"/>
      <c r="J8" s="11">
        <f t="shared" ref="J8" si="0">D8+F8+H8</f>
        <v>3939305</v>
      </c>
      <c r="K8" s="7"/>
      <c r="L8" s="12">
        <v>0</v>
      </c>
    </row>
    <row r="9" spans="1:16" ht="30" customHeight="1">
      <c r="A9" s="123" t="s">
        <v>53</v>
      </c>
      <c r="B9" s="123"/>
      <c r="C9" s="7"/>
      <c r="D9" s="13">
        <v>15014924</v>
      </c>
      <c r="E9" s="7"/>
      <c r="F9" s="13">
        <v>0</v>
      </c>
      <c r="G9" s="7"/>
      <c r="H9" s="52">
        <v>0</v>
      </c>
      <c r="I9" s="7"/>
      <c r="J9" s="11">
        <f>D9+F9+H9</f>
        <v>15014924</v>
      </c>
      <c r="K9" s="7"/>
      <c r="L9" s="14">
        <v>0</v>
      </c>
    </row>
    <row r="10" spans="1:16" s="24" customFormat="1" ht="30" customHeight="1">
      <c r="A10" s="111" t="s">
        <v>43</v>
      </c>
      <c r="B10" s="111"/>
      <c r="C10" s="20"/>
      <c r="D10" s="22">
        <f>SUM(D7:D9)</f>
        <v>2736633754</v>
      </c>
      <c r="E10" s="20"/>
      <c r="F10" s="22">
        <f>SUM(F7:F9)</f>
        <v>60162392563</v>
      </c>
      <c r="G10" s="20"/>
      <c r="H10" s="53">
        <f>SUM(H7:H9)</f>
        <v>-48445094901</v>
      </c>
      <c r="I10" s="20"/>
      <c r="J10" s="35">
        <f>SUM(J7:J9)</f>
        <v>14453931416</v>
      </c>
      <c r="K10" s="20"/>
      <c r="L10" s="23">
        <f>SUM(L7:L9)</f>
        <v>0</v>
      </c>
    </row>
  </sheetData>
  <mergeCells count="11"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R15"/>
  <sheetViews>
    <sheetView rightToLeft="1" view="pageBreakPreview" zoomScaleNormal="100" zoomScaleSheetLayoutView="100" workbookViewId="0">
      <selection activeCell="P11" sqref="P11"/>
    </sheetView>
  </sheetViews>
  <sheetFormatPr defaultRowHeight="30" customHeight="1"/>
  <cols>
    <col min="1" max="1" width="2.5703125" style="7" customWidth="1"/>
    <col min="2" max="2" width="49.5703125" style="7" customWidth="1"/>
    <col min="3" max="3" width="1.28515625" style="7" customWidth="1"/>
    <col min="4" max="4" width="11.7109375" style="7" customWidth="1"/>
    <col min="5" max="5" width="1.28515625" style="7" customWidth="1"/>
    <col min="6" max="6" width="22" style="7" customWidth="1"/>
    <col min="7" max="7" width="1.28515625" style="7" customWidth="1"/>
    <col min="8" max="8" width="12.42578125" style="40" customWidth="1"/>
    <col min="9" max="9" width="1.28515625" style="7" customWidth="1"/>
    <col min="10" max="10" width="14.28515625" style="7" customWidth="1"/>
    <col min="11" max="11" width="0.28515625" style="17" customWidth="1"/>
    <col min="12" max="12" width="19.85546875" style="30" bestFit="1" customWidth="1"/>
    <col min="13" max="13" width="9.140625" style="44"/>
    <col min="14" max="15" width="9.140625" style="17"/>
    <col min="16" max="16" width="16.140625" style="17" bestFit="1" customWidth="1"/>
    <col min="17" max="17" width="9.140625" style="17"/>
    <col min="18" max="18" width="14.7109375" style="17" bestFit="1" customWidth="1"/>
    <col min="19" max="16384" width="9.140625" style="17"/>
  </cols>
  <sheetData>
    <row r="1" spans="1:18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8" ht="30" customHeight="1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8" ht="30" customHeight="1">
      <c r="A3" s="111" t="s">
        <v>156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8" s="25" customFormat="1" ht="30" customHeight="1">
      <c r="A4" s="16" t="s">
        <v>55</v>
      </c>
      <c r="B4" s="114" t="s">
        <v>56</v>
      </c>
      <c r="C4" s="114"/>
      <c r="D4" s="114"/>
      <c r="E4" s="114"/>
      <c r="F4" s="114"/>
      <c r="G4" s="114"/>
      <c r="H4" s="114"/>
      <c r="I4" s="114"/>
      <c r="J4" s="114"/>
      <c r="L4" s="47"/>
      <c r="M4" s="45"/>
    </row>
    <row r="5" spans="1:18" ht="42" customHeight="1">
      <c r="A5" s="115" t="s">
        <v>57</v>
      </c>
      <c r="B5" s="115"/>
      <c r="D5" s="1" t="s">
        <v>58</v>
      </c>
      <c r="F5" s="1" t="s">
        <v>48</v>
      </c>
      <c r="H5" s="38" t="s">
        <v>59</v>
      </c>
      <c r="I5" s="19"/>
      <c r="J5" s="49" t="s">
        <v>60</v>
      </c>
    </row>
    <row r="6" spans="1:18" ht="30" customHeight="1">
      <c r="A6" s="122" t="s">
        <v>61</v>
      </c>
      <c r="B6" s="122"/>
      <c r="D6" s="8" t="s">
        <v>62</v>
      </c>
      <c r="F6" s="63">
        <f>'درآمد سرمایه گذاری در سهام'!I63</f>
        <v>-140734146061</v>
      </c>
      <c r="H6" s="39"/>
      <c r="J6" s="39"/>
      <c r="P6" s="30"/>
    </row>
    <row r="7" spans="1:18" ht="30" customHeight="1">
      <c r="A7" s="121" t="s">
        <v>63</v>
      </c>
      <c r="B7" s="121"/>
      <c r="D7" s="7" t="s">
        <v>64</v>
      </c>
      <c r="F7" s="11">
        <v>0</v>
      </c>
      <c r="J7" s="46"/>
      <c r="P7" s="30"/>
    </row>
    <row r="8" spans="1:18" ht="30" customHeight="1">
      <c r="A8" s="121" t="s">
        <v>65</v>
      </c>
      <c r="B8" s="121"/>
      <c r="D8" s="7" t="s">
        <v>66</v>
      </c>
      <c r="F8" s="11">
        <v>0</v>
      </c>
      <c r="J8" s="46"/>
      <c r="P8" s="30"/>
    </row>
    <row r="9" spans="1:18" ht="30" customHeight="1">
      <c r="A9" s="121" t="s">
        <v>67</v>
      </c>
      <c r="B9" s="121"/>
      <c r="D9" s="7" t="s">
        <v>68</v>
      </c>
      <c r="F9" s="11">
        <f>'درآمد سپرده بانکی'!D10</f>
        <v>4877984</v>
      </c>
      <c r="J9" s="46"/>
      <c r="P9" s="30"/>
      <c r="R9" s="30"/>
    </row>
    <row r="10" spans="1:18" ht="30" customHeight="1">
      <c r="A10" s="121" t="s">
        <v>69</v>
      </c>
      <c r="B10" s="121"/>
      <c r="D10" s="7" t="s">
        <v>70</v>
      </c>
      <c r="F10" s="11">
        <f>'سایر درآمدها'!D11</f>
        <v>24</v>
      </c>
      <c r="H10" s="41"/>
      <c r="J10" s="41"/>
      <c r="P10" s="30"/>
      <c r="R10" s="30"/>
    </row>
    <row r="11" spans="1:18" ht="30" customHeight="1" thickBot="1">
      <c r="A11" s="111" t="s">
        <v>43</v>
      </c>
      <c r="B11" s="111"/>
      <c r="D11" s="11"/>
      <c r="F11" s="103">
        <f>SUM(F6:F9)</f>
        <v>-140729268077</v>
      </c>
      <c r="G11" s="20"/>
      <c r="H11" s="43">
        <f>SUM(H6:H10)</f>
        <v>0</v>
      </c>
      <c r="I11" s="20"/>
      <c r="J11" s="42">
        <f>SUM(J6:J10)</f>
        <v>0</v>
      </c>
      <c r="N11" s="54"/>
      <c r="P11" s="30"/>
      <c r="R11" s="30"/>
    </row>
    <row r="12" spans="1:18" ht="30" customHeight="1" thickTop="1">
      <c r="R12" s="30"/>
    </row>
    <row r="13" spans="1:18" ht="30" customHeight="1">
      <c r="P13" s="30"/>
    </row>
    <row r="14" spans="1:18" ht="30" customHeight="1">
      <c r="F14" s="11"/>
      <c r="H14" s="127"/>
      <c r="I14" s="127"/>
      <c r="J14" s="127"/>
    </row>
    <row r="15" spans="1:18" ht="30" customHeight="1">
      <c r="D15" s="11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K74"/>
  <sheetViews>
    <sheetView rightToLeft="1" view="pageBreakPreview" topLeftCell="A59" zoomScaleNormal="100" zoomScaleSheetLayoutView="100" workbookViewId="0">
      <selection activeCell="Y63" sqref="Y63"/>
    </sheetView>
  </sheetViews>
  <sheetFormatPr defaultRowHeight="30" customHeight="1"/>
  <cols>
    <col min="1" max="1" width="27.28515625" style="28" bestFit="1" customWidth="1"/>
    <col min="2" max="2" width="1.28515625" style="17" customWidth="1"/>
    <col min="3" max="3" width="20.140625" style="17" bestFit="1" customWidth="1"/>
    <col min="4" max="4" width="1.28515625" style="17" customWidth="1"/>
    <col min="5" max="5" width="18.85546875" style="17" customWidth="1"/>
    <col min="6" max="6" width="1.28515625" style="17" customWidth="1"/>
    <col min="7" max="7" width="21" style="82" customWidth="1"/>
    <col min="8" max="8" width="1.28515625" style="17" customWidth="1"/>
    <col min="9" max="9" width="20.140625" style="82" customWidth="1"/>
    <col min="10" max="10" width="1.28515625" style="17" customWidth="1"/>
    <col min="11" max="11" width="17.28515625" style="17" bestFit="1" customWidth="1"/>
    <col min="12" max="12" width="1.28515625" style="17" customWidth="1"/>
    <col min="13" max="13" width="18.5703125" style="17" customWidth="1"/>
    <col min="14" max="16" width="1.28515625" style="17" customWidth="1"/>
    <col min="17" max="17" width="19" style="17" customWidth="1"/>
    <col min="18" max="18" width="0.5703125" style="17" customWidth="1"/>
    <col min="19" max="19" width="20.140625" style="82" customWidth="1"/>
    <col min="20" max="20" width="0.5703125" style="17" customWidth="1"/>
    <col min="21" max="21" width="19.5703125" style="99" customWidth="1"/>
    <col min="22" max="22" width="1.28515625" style="17" customWidth="1"/>
    <col min="23" max="23" width="17.28515625" style="17" bestFit="1" customWidth="1"/>
    <col min="24" max="24" width="0.28515625" customWidth="1"/>
    <col min="25" max="25" width="27.28515625" style="7" bestFit="1" customWidth="1"/>
    <col min="26" max="27" width="1.28515625" style="7" customWidth="1"/>
    <col min="28" max="28" width="19.42578125" style="51" customWidth="1"/>
    <col min="29" max="29" width="1.28515625" style="7" customWidth="1"/>
    <col min="30" max="30" width="13.85546875" style="7" customWidth="1"/>
    <col min="31" max="31" width="1.28515625" style="7" customWidth="1"/>
    <col min="32" max="32" width="19.42578125" style="7" customWidth="1"/>
    <col min="33" max="33" width="1.28515625" style="7" customWidth="1"/>
    <col min="34" max="34" width="20.5703125" style="7" customWidth="1"/>
    <col min="35" max="35" width="19.85546875" style="51" customWidth="1"/>
    <col min="36" max="36" width="24" bestFit="1" customWidth="1"/>
  </cols>
  <sheetData>
    <row r="1" spans="1:35" ht="30" customHeight="1">
      <c r="A1" s="132" t="s">
        <v>109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</row>
    <row r="2" spans="1:35" ht="30" customHeight="1">
      <c r="A2" s="132" t="s">
        <v>112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5" ht="30" customHeight="1">
      <c r="A3" s="132" t="s">
        <v>156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5" ht="30" customHeight="1">
      <c r="A4" s="129" t="s">
        <v>122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</row>
    <row r="5" spans="1:35" ht="30" customHeight="1">
      <c r="B5" s="7"/>
      <c r="C5" s="118" t="s">
        <v>71</v>
      </c>
      <c r="D5" s="118"/>
      <c r="E5" s="118"/>
      <c r="F5" s="118"/>
      <c r="G5" s="118"/>
      <c r="H5" s="118"/>
      <c r="I5" s="118"/>
      <c r="J5" s="118"/>
      <c r="K5" s="118"/>
      <c r="L5" s="7"/>
      <c r="M5" s="118" t="s">
        <v>72</v>
      </c>
      <c r="N5" s="118"/>
      <c r="O5" s="118"/>
      <c r="P5" s="118"/>
      <c r="Q5" s="118"/>
      <c r="R5" s="118"/>
      <c r="S5" s="118"/>
      <c r="T5" s="118"/>
      <c r="U5" s="118"/>
      <c r="V5" s="118"/>
      <c r="W5" s="118"/>
      <c r="Y5" s="111"/>
      <c r="AA5" s="111"/>
      <c r="AB5" s="111"/>
      <c r="AD5" s="111"/>
      <c r="AE5" s="111"/>
      <c r="AF5" s="111"/>
      <c r="AG5" s="111"/>
      <c r="AH5" s="111"/>
      <c r="AI5" s="111"/>
    </row>
    <row r="6" spans="1:35" ht="30" customHeight="1">
      <c r="A6" s="111" t="s">
        <v>57</v>
      </c>
      <c r="B6" s="7"/>
      <c r="C6" s="117" t="s">
        <v>73</v>
      </c>
      <c r="D6" s="8"/>
      <c r="E6" s="117" t="s">
        <v>74</v>
      </c>
      <c r="F6" s="8"/>
      <c r="G6" s="130" t="s">
        <v>75</v>
      </c>
      <c r="H6" s="8"/>
      <c r="I6" s="116" t="s">
        <v>43</v>
      </c>
      <c r="J6" s="116"/>
      <c r="K6" s="116"/>
      <c r="L6" s="7"/>
      <c r="M6" s="117" t="s">
        <v>73</v>
      </c>
      <c r="N6" s="8"/>
      <c r="O6" s="117" t="s">
        <v>74</v>
      </c>
      <c r="P6" s="117"/>
      <c r="Q6" s="117"/>
      <c r="R6" s="8"/>
      <c r="S6" s="130" t="s">
        <v>75</v>
      </c>
      <c r="T6" s="8"/>
      <c r="U6" s="116" t="s">
        <v>43</v>
      </c>
      <c r="V6" s="116"/>
      <c r="W6" s="116"/>
      <c r="Y6" s="111"/>
      <c r="AB6" s="89"/>
      <c r="AD6" s="90"/>
      <c r="AF6" s="90"/>
      <c r="AH6" s="90"/>
      <c r="AI6" s="90"/>
    </row>
    <row r="7" spans="1:35" ht="30" customHeight="1">
      <c r="A7" s="118"/>
      <c r="B7" s="7"/>
      <c r="C7" s="118"/>
      <c r="D7" s="7"/>
      <c r="E7" s="118"/>
      <c r="F7" s="7"/>
      <c r="G7" s="131"/>
      <c r="H7" s="7"/>
      <c r="I7" s="56" t="s">
        <v>48</v>
      </c>
      <c r="J7" s="8"/>
      <c r="K7" s="91" t="s">
        <v>59</v>
      </c>
      <c r="L7" s="7"/>
      <c r="M7" s="118"/>
      <c r="N7" s="7"/>
      <c r="O7" s="118"/>
      <c r="P7" s="118"/>
      <c r="Q7" s="118"/>
      <c r="R7" s="7"/>
      <c r="S7" s="131"/>
      <c r="T7" s="7"/>
      <c r="U7" s="92" t="s">
        <v>48</v>
      </c>
      <c r="V7" s="8"/>
      <c r="W7" s="91" t="s">
        <v>59</v>
      </c>
      <c r="Y7" s="28"/>
      <c r="AD7" s="11"/>
      <c r="AF7" s="11"/>
      <c r="AH7" s="51"/>
    </row>
    <row r="8" spans="1:35" ht="30" customHeight="1">
      <c r="A8" s="75" t="s">
        <v>37</v>
      </c>
      <c r="B8" s="7"/>
      <c r="C8" s="11">
        <v>0</v>
      </c>
      <c r="D8" s="7"/>
      <c r="E8" s="55">
        <v>0</v>
      </c>
      <c r="F8" s="7"/>
      <c r="G8" s="55">
        <v>0</v>
      </c>
      <c r="H8" s="7"/>
      <c r="I8" s="93">
        <f>C8+E8+G8</f>
        <v>0</v>
      </c>
      <c r="J8" s="7"/>
      <c r="K8" s="10"/>
      <c r="L8" s="7"/>
      <c r="M8" s="55">
        <f>VLOOKUP(A8,'درآمد سود سهام'!$A$7:$O$32,15,0)</f>
        <v>1220597080</v>
      </c>
      <c r="N8" s="7"/>
      <c r="O8" s="133">
        <v>0</v>
      </c>
      <c r="P8" s="133"/>
      <c r="Q8" s="133"/>
      <c r="R8" s="7"/>
      <c r="S8" s="93">
        <f>VLOOKUP(A8,'درآمد ناشی از فروش'!$A$7:$Q$53,17,0)</f>
        <v>-7834248505</v>
      </c>
      <c r="T8" s="7"/>
      <c r="U8" s="57">
        <f>M8+O8+S8</f>
        <v>-6613651425</v>
      </c>
      <c r="V8" s="7"/>
      <c r="W8" s="10"/>
      <c r="Y8" s="28"/>
      <c r="AD8" s="11"/>
      <c r="AF8" s="11"/>
      <c r="AH8" s="51"/>
    </row>
    <row r="9" spans="1:35" ht="30" customHeight="1">
      <c r="A9" s="28" t="s">
        <v>119</v>
      </c>
      <c r="B9" s="7"/>
      <c r="C9" s="11">
        <v>0</v>
      </c>
      <c r="D9" s="7"/>
      <c r="E9" s="55">
        <v>0</v>
      </c>
      <c r="F9" s="7"/>
      <c r="G9" s="55">
        <v>0</v>
      </c>
      <c r="H9" s="7"/>
      <c r="I9" s="55">
        <f t="shared" ref="I9:I60" si="0">C9+E9+G9</f>
        <v>0</v>
      </c>
      <c r="J9" s="7"/>
      <c r="K9" s="12"/>
      <c r="L9" s="7"/>
      <c r="M9" s="55">
        <v>0</v>
      </c>
      <c r="N9" s="7"/>
      <c r="O9" s="128">
        <v>0</v>
      </c>
      <c r="P9" s="128"/>
      <c r="Q9" s="128"/>
      <c r="R9" s="7"/>
      <c r="S9" s="55">
        <f>VLOOKUP(A9,'درآمد ناشی از فروش'!$A$7:$Q$53,17,0)</f>
        <v>4199139439</v>
      </c>
      <c r="T9" s="7"/>
      <c r="U9" s="57">
        <f t="shared" ref="U9:U60" si="1">M9+O9+S9</f>
        <v>4199139439</v>
      </c>
      <c r="V9" s="7"/>
      <c r="W9" s="12"/>
      <c r="Y9" s="28"/>
      <c r="AD9" s="11"/>
      <c r="AF9" s="11"/>
      <c r="AH9" s="51"/>
    </row>
    <row r="10" spans="1:35" ht="30" customHeight="1">
      <c r="A10" s="28" t="s">
        <v>17</v>
      </c>
      <c r="B10" s="7"/>
      <c r="C10" s="11">
        <v>0</v>
      </c>
      <c r="D10" s="7"/>
      <c r="E10" s="55">
        <v>0</v>
      </c>
      <c r="F10" s="7"/>
      <c r="G10" s="55">
        <v>0</v>
      </c>
      <c r="H10" s="7"/>
      <c r="I10" s="55">
        <f t="shared" si="0"/>
        <v>0</v>
      </c>
      <c r="J10" s="7"/>
      <c r="K10" s="12"/>
      <c r="L10" s="7"/>
      <c r="M10" s="55">
        <f>VLOOKUP(A10,'درآمد سود سهام'!$A$7:$O$32,15,0)</f>
        <v>3260399571</v>
      </c>
      <c r="N10" s="7"/>
      <c r="O10" s="128">
        <v>0</v>
      </c>
      <c r="P10" s="128"/>
      <c r="Q10" s="128"/>
      <c r="R10" s="7"/>
      <c r="S10" s="55">
        <f>VLOOKUP(A10,'درآمد ناشی از فروش'!$A$7:$Q$53,17,0)</f>
        <v>-13418268573</v>
      </c>
      <c r="T10" s="7"/>
      <c r="U10" s="57">
        <f t="shared" si="1"/>
        <v>-10157869002</v>
      </c>
      <c r="V10" s="7"/>
      <c r="W10" s="12"/>
      <c r="Y10" s="28"/>
      <c r="AD10" s="11"/>
      <c r="AF10" s="11"/>
      <c r="AH10" s="51"/>
    </row>
    <row r="11" spans="1:35" ht="30" customHeight="1">
      <c r="A11" s="28" t="s">
        <v>129</v>
      </c>
      <c r="B11" s="7"/>
      <c r="C11" s="11">
        <v>0</v>
      </c>
      <c r="D11" s="7"/>
      <c r="E11" s="55">
        <v>0</v>
      </c>
      <c r="F11" s="7"/>
      <c r="G11" s="55">
        <v>0</v>
      </c>
      <c r="H11" s="7"/>
      <c r="I11" s="55">
        <f t="shared" si="0"/>
        <v>0</v>
      </c>
      <c r="J11" s="7"/>
      <c r="K11" s="12"/>
      <c r="L11" s="7"/>
      <c r="M11" s="55">
        <v>0</v>
      </c>
      <c r="N11" s="7"/>
      <c r="O11" s="128">
        <v>0</v>
      </c>
      <c r="P11" s="128"/>
      <c r="Q11" s="128"/>
      <c r="R11" s="7"/>
      <c r="S11" s="55">
        <f>VLOOKUP(A11,'درآمد ناشی از فروش'!$A$7:$Q$53,17,0)</f>
        <v>4432742421</v>
      </c>
      <c r="T11" s="7"/>
      <c r="U11" s="57">
        <f t="shared" si="1"/>
        <v>4432742421</v>
      </c>
      <c r="V11" s="7"/>
      <c r="W11" s="12"/>
      <c r="Y11" s="28"/>
      <c r="AD11" s="11"/>
      <c r="AF11" s="11"/>
      <c r="AH11" s="51"/>
    </row>
    <row r="12" spans="1:35" ht="30" customHeight="1">
      <c r="A12" s="28" t="s">
        <v>126</v>
      </c>
      <c r="B12" s="7"/>
      <c r="C12" s="11">
        <v>0</v>
      </c>
      <c r="D12" s="7"/>
      <c r="E12" s="55">
        <v>0</v>
      </c>
      <c r="F12" s="7"/>
      <c r="G12" s="55">
        <v>0</v>
      </c>
      <c r="H12" s="7"/>
      <c r="I12" s="55">
        <f t="shared" si="0"/>
        <v>0</v>
      </c>
      <c r="J12" s="7"/>
      <c r="K12" s="12"/>
      <c r="L12" s="7"/>
      <c r="M12" s="55">
        <v>0</v>
      </c>
      <c r="N12" s="7"/>
      <c r="O12" s="128">
        <v>0</v>
      </c>
      <c r="P12" s="128"/>
      <c r="Q12" s="128"/>
      <c r="R12" s="7"/>
      <c r="S12" s="55">
        <f>VLOOKUP(A12,'درآمد ناشی از فروش'!$A$7:$Q$53,17,0)</f>
        <v>3139798099</v>
      </c>
      <c r="T12" s="7"/>
      <c r="U12" s="57">
        <f t="shared" si="1"/>
        <v>3139798099</v>
      </c>
      <c r="V12" s="7"/>
      <c r="W12" s="12"/>
      <c r="Y12" s="28"/>
      <c r="AD12" s="11"/>
      <c r="AF12" s="11"/>
      <c r="AH12" s="51"/>
    </row>
    <row r="13" spans="1:35" ht="30" customHeight="1">
      <c r="A13" s="28" t="s">
        <v>135</v>
      </c>
      <c r="B13" s="7"/>
      <c r="C13" s="11">
        <v>0</v>
      </c>
      <c r="D13" s="7"/>
      <c r="E13" s="55">
        <f>VLOOKUP(A13,'درآمد ناشی از تغییر قیمت اوراق'!$A$7:$I$47,9,0)</f>
        <v>-4905001438</v>
      </c>
      <c r="F13" s="7"/>
      <c r="G13" s="55">
        <f>'درآمد ناشی از فروش'!I18</f>
        <v>-1083995638</v>
      </c>
      <c r="H13" s="7"/>
      <c r="I13" s="55">
        <f>C13+E13+G13</f>
        <v>-5988997076</v>
      </c>
      <c r="J13" s="7"/>
      <c r="K13" s="12"/>
      <c r="L13" s="7"/>
      <c r="M13" s="55">
        <f>VLOOKUP(A13,'درآمد سود سهام'!$A$7:$O$32,15,0)</f>
        <v>21758072040</v>
      </c>
      <c r="N13" s="7"/>
      <c r="O13" s="128">
        <f>VLOOKUP(A13,'درآمد ناشی از تغییر قیمت اوراق'!$A$7:$Q$42,17,0)</f>
        <v>-24087797334</v>
      </c>
      <c r="P13" s="128"/>
      <c r="Q13" s="128"/>
      <c r="R13" s="7"/>
      <c r="S13" s="55">
        <f>'درآمد ناشی از فروش'!Q18</f>
        <v>-6731814624</v>
      </c>
      <c r="T13" s="7"/>
      <c r="U13" s="57">
        <f t="shared" si="1"/>
        <v>-9061539918</v>
      </c>
      <c r="V13" s="7"/>
      <c r="W13" s="12"/>
      <c r="AD13" s="11"/>
      <c r="AF13" s="11"/>
      <c r="AH13" s="51"/>
    </row>
    <row r="14" spans="1:35" ht="30" customHeight="1">
      <c r="A14" s="28" t="s">
        <v>164</v>
      </c>
      <c r="B14" s="7"/>
      <c r="C14" s="11">
        <v>0</v>
      </c>
      <c r="D14" s="7"/>
      <c r="E14" s="55">
        <f>'درآمد ناشی از تغییر قیمت اوراق'!I23</f>
        <v>87506141</v>
      </c>
      <c r="F14" s="7"/>
      <c r="G14" s="55">
        <v>0</v>
      </c>
      <c r="H14" s="7"/>
      <c r="I14" s="55">
        <f>E14+C14+G14</f>
        <v>87506141</v>
      </c>
      <c r="J14" s="7"/>
      <c r="K14" s="12"/>
      <c r="L14" s="7"/>
      <c r="M14" s="55">
        <v>0</v>
      </c>
      <c r="N14" s="7"/>
      <c r="O14" s="128">
        <f>'درآمد ناشی از تغییر قیمت اوراق'!Q23</f>
        <v>87506141</v>
      </c>
      <c r="P14" s="128"/>
      <c r="Q14" s="128"/>
      <c r="R14" s="7"/>
      <c r="S14" s="55">
        <v>0</v>
      </c>
      <c r="T14" s="7"/>
      <c r="U14" s="57">
        <f>M14+O14+S14</f>
        <v>87506141</v>
      </c>
      <c r="V14" s="7"/>
      <c r="W14" s="12"/>
      <c r="AD14" s="11"/>
      <c r="AF14" s="11"/>
      <c r="AH14" s="51"/>
    </row>
    <row r="15" spans="1:35" ht="30" customHeight="1">
      <c r="A15" s="28" t="s">
        <v>130</v>
      </c>
      <c r="B15" s="7"/>
      <c r="C15" s="11">
        <v>0</v>
      </c>
      <c r="D15" s="7"/>
      <c r="E15" s="55">
        <v>0</v>
      </c>
      <c r="F15" s="7"/>
      <c r="G15" s="55">
        <v>0</v>
      </c>
      <c r="H15" s="7"/>
      <c r="I15" s="55">
        <f>C15+E15+G15</f>
        <v>0</v>
      </c>
      <c r="J15" s="7"/>
      <c r="K15" s="12"/>
      <c r="L15" s="7"/>
      <c r="M15" s="55">
        <v>0</v>
      </c>
      <c r="N15" s="7"/>
      <c r="O15" s="128">
        <v>0</v>
      </c>
      <c r="P15" s="128"/>
      <c r="Q15" s="128"/>
      <c r="R15" s="7"/>
      <c r="S15" s="55">
        <f>VLOOKUP(A15,'درآمد ناشی از فروش'!$A$7:$Q$53,17,0)</f>
        <v>28789960</v>
      </c>
      <c r="T15" s="7"/>
      <c r="U15" s="57">
        <f t="shared" si="1"/>
        <v>28789960</v>
      </c>
      <c r="V15" s="7"/>
      <c r="W15" s="12"/>
      <c r="AD15" s="11"/>
      <c r="AF15" s="11"/>
      <c r="AH15" s="51"/>
    </row>
    <row r="16" spans="1:35" ht="30" customHeight="1">
      <c r="A16" s="28" t="s">
        <v>120</v>
      </c>
      <c r="B16" s="7"/>
      <c r="C16" s="11">
        <v>0</v>
      </c>
      <c r="D16" s="7"/>
      <c r="E16" s="55">
        <f>VLOOKUP(A16,'درآمد ناشی از تغییر قیمت اوراق'!$A$7:$I$47,9,0)</f>
        <v>-16161101490</v>
      </c>
      <c r="F16" s="7"/>
      <c r="G16" s="55">
        <v>0</v>
      </c>
      <c r="H16" s="7"/>
      <c r="I16" s="55">
        <f t="shared" si="0"/>
        <v>-16161101490</v>
      </c>
      <c r="J16" s="7"/>
      <c r="K16" s="12"/>
      <c r="L16" s="7"/>
      <c r="M16" s="55">
        <f>VLOOKUP(A16,'درآمد سود سهام'!$A$7:$O$32,15,0)</f>
        <v>7153912000</v>
      </c>
      <c r="N16" s="7"/>
      <c r="O16" s="128">
        <f>VLOOKUP(A16,'درآمد ناشی از تغییر قیمت اوراق'!$A$7:$Q$42,17,0)</f>
        <v>-2797008399</v>
      </c>
      <c r="P16" s="128"/>
      <c r="Q16" s="128"/>
      <c r="R16" s="7"/>
      <c r="S16" s="55">
        <f>VLOOKUP(A16,'درآمد ناشی از فروش'!$A$7:$Q$53,17,0)</f>
        <v>-1328155628</v>
      </c>
      <c r="T16" s="7"/>
      <c r="U16" s="57">
        <f t="shared" si="1"/>
        <v>3028747973</v>
      </c>
      <c r="V16" s="7"/>
      <c r="W16" s="12"/>
      <c r="Y16" s="28"/>
      <c r="AD16" s="11"/>
      <c r="AF16" s="11"/>
      <c r="AH16" s="51"/>
    </row>
    <row r="17" spans="1:37" ht="30" customHeight="1">
      <c r="A17" s="28" t="s">
        <v>42</v>
      </c>
      <c r="B17" s="7"/>
      <c r="C17" s="11">
        <v>0</v>
      </c>
      <c r="D17" s="7"/>
      <c r="E17" s="55">
        <v>0</v>
      </c>
      <c r="F17" s="7"/>
      <c r="G17" s="55">
        <v>0</v>
      </c>
      <c r="H17" s="7"/>
      <c r="I17" s="55">
        <f t="shared" si="0"/>
        <v>0</v>
      </c>
      <c r="J17" s="7"/>
      <c r="K17" s="12"/>
      <c r="L17" s="7"/>
      <c r="M17" s="55">
        <f>VLOOKUP(A17,'درآمد سود سهام'!$A$7:$O$32,15,0)</f>
        <v>78670950</v>
      </c>
      <c r="N17" s="7"/>
      <c r="O17" s="128">
        <v>0</v>
      </c>
      <c r="P17" s="128"/>
      <c r="Q17" s="128"/>
      <c r="R17" s="7"/>
      <c r="S17" s="55">
        <f>VLOOKUP(A17,'درآمد ناشی از فروش'!$A$7:$Q$53,17,0)</f>
        <v>-1070857761</v>
      </c>
      <c r="T17" s="7"/>
      <c r="U17" s="57">
        <f t="shared" si="1"/>
        <v>-992186811</v>
      </c>
      <c r="V17" s="7"/>
      <c r="W17" s="12"/>
      <c r="Y17" s="28"/>
      <c r="AD17" s="11"/>
      <c r="AF17" s="11"/>
      <c r="AH17" s="51"/>
    </row>
    <row r="18" spans="1:37" ht="30" customHeight="1">
      <c r="A18" s="28" t="s">
        <v>39</v>
      </c>
      <c r="B18" s="7"/>
      <c r="C18" s="11">
        <v>0</v>
      </c>
      <c r="D18" s="7"/>
      <c r="E18" s="55">
        <v>0</v>
      </c>
      <c r="F18" s="7"/>
      <c r="G18" s="55">
        <v>0</v>
      </c>
      <c r="H18" s="7"/>
      <c r="I18" s="55">
        <f t="shared" si="0"/>
        <v>0</v>
      </c>
      <c r="J18" s="7"/>
      <c r="K18" s="12"/>
      <c r="L18" s="7"/>
      <c r="M18" s="55">
        <f>VLOOKUP(A18,'درآمد سود سهام'!$A$7:$O$32,15,0)</f>
        <v>3040000000</v>
      </c>
      <c r="N18" s="7"/>
      <c r="O18" s="128">
        <v>0</v>
      </c>
      <c r="P18" s="128"/>
      <c r="Q18" s="128"/>
      <c r="R18" s="7"/>
      <c r="S18" s="55">
        <f>VLOOKUP(A18,'درآمد ناشی از فروش'!$A$7:$Q$53,17,0)</f>
        <v>1997776489</v>
      </c>
      <c r="T18" s="7"/>
      <c r="U18" s="57">
        <f t="shared" si="1"/>
        <v>5037776489</v>
      </c>
      <c r="V18" s="7"/>
      <c r="W18" s="12"/>
      <c r="Y18" s="28"/>
      <c r="AD18" s="11"/>
      <c r="AF18" s="11"/>
      <c r="AH18" s="51"/>
    </row>
    <row r="19" spans="1:37" ht="30" customHeight="1">
      <c r="A19" s="28" t="s">
        <v>136</v>
      </c>
      <c r="B19" s="7"/>
      <c r="C19" s="11">
        <v>0</v>
      </c>
      <c r="D19" s="7"/>
      <c r="E19" s="55">
        <v>0</v>
      </c>
      <c r="F19" s="7"/>
      <c r="G19" s="55">
        <v>0</v>
      </c>
      <c r="H19" s="7"/>
      <c r="I19" s="55">
        <f t="shared" si="0"/>
        <v>0</v>
      </c>
      <c r="J19" s="7"/>
      <c r="K19" s="12"/>
      <c r="L19" s="7"/>
      <c r="M19" s="55">
        <v>0</v>
      </c>
      <c r="N19" s="7"/>
      <c r="O19" s="128">
        <v>0</v>
      </c>
      <c r="P19" s="128"/>
      <c r="Q19" s="128"/>
      <c r="R19" s="7"/>
      <c r="S19" s="55">
        <f>VLOOKUP(A19,'درآمد ناشی از فروش'!$A$7:$Q$53,17,0)</f>
        <v>2137863332</v>
      </c>
      <c r="T19" s="7"/>
      <c r="U19" s="57">
        <f t="shared" si="1"/>
        <v>2137863332</v>
      </c>
      <c r="V19" s="7"/>
      <c r="W19" s="12"/>
      <c r="Y19" s="28"/>
      <c r="AD19" s="11"/>
      <c r="AF19" s="11"/>
      <c r="AH19" s="51"/>
    </row>
    <row r="20" spans="1:37" ht="30" customHeight="1">
      <c r="A20" s="28" t="s">
        <v>35</v>
      </c>
      <c r="B20" s="7"/>
      <c r="C20" s="11">
        <v>0</v>
      </c>
      <c r="D20" s="7"/>
      <c r="E20" s="55">
        <v>0</v>
      </c>
      <c r="F20" s="7"/>
      <c r="G20" s="55">
        <v>0</v>
      </c>
      <c r="H20" s="7"/>
      <c r="I20" s="55">
        <f t="shared" si="0"/>
        <v>0</v>
      </c>
      <c r="J20" s="7"/>
      <c r="K20" s="12"/>
      <c r="L20" s="7"/>
      <c r="M20" s="55">
        <v>0</v>
      </c>
      <c r="N20" s="7"/>
      <c r="O20" s="128">
        <v>0</v>
      </c>
      <c r="P20" s="128"/>
      <c r="Q20" s="128"/>
      <c r="R20" s="7"/>
      <c r="S20" s="55">
        <f>VLOOKUP(A20,'درآمد ناشی از فروش'!$A$7:$Q$53,17,0)</f>
        <v>493477638</v>
      </c>
      <c r="T20" s="7"/>
      <c r="U20" s="57">
        <f t="shared" si="1"/>
        <v>493477638</v>
      </c>
      <c r="V20" s="7"/>
      <c r="W20" s="12"/>
      <c r="Y20" s="28"/>
      <c r="AD20" s="11"/>
      <c r="AF20" s="11"/>
      <c r="AH20" s="51"/>
    </row>
    <row r="21" spans="1:37" ht="30" customHeight="1">
      <c r="A21" s="28" t="s">
        <v>31</v>
      </c>
      <c r="B21" s="7"/>
      <c r="C21" s="11">
        <v>0</v>
      </c>
      <c r="D21" s="7"/>
      <c r="E21" s="55">
        <f>VLOOKUP(A21,'درآمد ناشی از تغییر قیمت اوراق'!$A$7:$I$47,9,0)</f>
        <v>-8598465426</v>
      </c>
      <c r="F21" s="7"/>
      <c r="G21" s="55">
        <f>VLOOKUP(A21,'درآمد ناشی از فروش'!$A$7:$Q$54,9,0)</f>
        <v>295073356</v>
      </c>
      <c r="H21" s="7"/>
      <c r="I21" s="55">
        <f t="shared" si="0"/>
        <v>-8303392070</v>
      </c>
      <c r="J21" s="7"/>
      <c r="K21" s="12"/>
      <c r="L21" s="7"/>
      <c r="M21" s="55">
        <f>VLOOKUP(A21,'درآمد سود سهام'!$A$7:$O$32,15,0)</f>
        <v>1572260500</v>
      </c>
      <c r="N21" s="7"/>
      <c r="O21" s="128">
        <f>VLOOKUP(A21,'درآمد ناشی از تغییر قیمت اوراق'!$A$7:$Q$42,17,0)</f>
        <v>67555710312</v>
      </c>
      <c r="P21" s="128"/>
      <c r="Q21" s="128"/>
      <c r="R21" s="7"/>
      <c r="S21" s="55">
        <f>VLOOKUP(A21,'درآمد ناشی از فروش'!$A$7:$Q$53,17,0)</f>
        <v>13753924410</v>
      </c>
      <c r="T21" s="7"/>
      <c r="U21" s="57">
        <f t="shared" si="1"/>
        <v>82881895222</v>
      </c>
      <c r="V21" s="7"/>
      <c r="W21" s="12"/>
      <c r="AD21" s="11"/>
      <c r="AF21" s="11"/>
      <c r="AH21" s="51"/>
    </row>
    <row r="22" spans="1:37" ht="30" customHeight="1">
      <c r="A22" s="28" t="s">
        <v>18</v>
      </c>
      <c r="B22" s="7"/>
      <c r="C22" s="11">
        <v>0</v>
      </c>
      <c r="D22" s="7"/>
      <c r="E22" s="55">
        <f>VLOOKUP(A22,'درآمد ناشی از تغییر قیمت اوراق'!$A$7:$I$47,9,0)</f>
        <v>-2752414282</v>
      </c>
      <c r="F22" s="7"/>
      <c r="G22" s="55">
        <v>0</v>
      </c>
      <c r="H22" s="7"/>
      <c r="I22" s="55">
        <f t="shared" si="0"/>
        <v>-2752414282</v>
      </c>
      <c r="J22" s="7"/>
      <c r="K22" s="12"/>
      <c r="L22" s="7"/>
      <c r="M22" s="55">
        <f>VLOOKUP(A22,'درآمد سود سهام'!$A$7:$O$32,15,0)</f>
        <v>3569177560</v>
      </c>
      <c r="N22" s="7"/>
      <c r="O22" s="128">
        <f>VLOOKUP(A22,'درآمد ناشی از تغییر قیمت اوراق'!$A$7:$Q$42,17,0)</f>
        <v>-9199489387</v>
      </c>
      <c r="P22" s="128"/>
      <c r="Q22" s="128"/>
      <c r="R22" s="7"/>
      <c r="S22" s="55">
        <f>VLOOKUP(A22,'درآمد ناشی از فروش'!$A$7:$Q$53,17,0)</f>
        <v>3164475791</v>
      </c>
      <c r="T22" s="7"/>
      <c r="U22" s="57">
        <f t="shared" si="1"/>
        <v>-2465836036</v>
      </c>
      <c r="V22" s="7"/>
      <c r="W22" s="12"/>
      <c r="AD22" s="11"/>
      <c r="AF22" s="11"/>
      <c r="AH22" s="51"/>
    </row>
    <row r="23" spans="1:37" ht="30" customHeight="1">
      <c r="A23" s="28" t="s">
        <v>32</v>
      </c>
      <c r="B23" s="7"/>
      <c r="C23" s="11">
        <v>0</v>
      </c>
      <c r="D23" s="7"/>
      <c r="E23" s="55">
        <f>VLOOKUP(A23,'درآمد ناشی از تغییر قیمت اوراق'!$A$7:$I$47,9,0)</f>
        <v>-25522389855</v>
      </c>
      <c r="F23" s="7"/>
      <c r="G23" s="55">
        <f>VLOOKUP(A23,'درآمد ناشی از فروش'!$A$7:$Q$54,9,0)</f>
        <v>81258163</v>
      </c>
      <c r="H23" s="7"/>
      <c r="I23" s="55">
        <f t="shared" si="0"/>
        <v>-25441131692</v>
      </c>
      <c r="J23" s="7"/>
      <c r="K23" s="12"/>
      <c r="L23" s="7"/>
      <c r="M23" s="55">
        <v>0</v>
      </c>
      <c r="N23" s="7"/>
      <c r="O23" s="128">
        <f>VLOOKUP(A23,'درآمد ناشی از تغییر قیمت اوراق'!$A$7:$Q$42,17,0)</f>
        <v>23296287504</v>
      </c>
      <c r="P23" s="128"/>
      <c r="Q23" s="128"/>
      <c r="R23" s="7"/>
      <c r="S23" s="55">
        <f>VLOOKUP(A23,'درآمد ناشی از فروش'!$A$7:$Q$53,17,0)</f>
        <v>542575095</v>
      </c>
      <c r="T23" s="7"/>
      <c r="U23" s="57">
        <f t="shared" si="1"/>
        <v>23838862599</v>
      </c>
      <c r="V23" s="7"/>
      <c r="W23" s="12"/>
      <c r="AD23" s="11"/>
      <c r="AF23" s="11"/>
      <c r="AH23" s="51"/>
    </row>
    <row r="24" spans="1:37" ht="30" customHeight="1">
      <c r="A24" s="28" t="s">
        <v>20</v>
      </c>
      <c r="B24" s="7"/>
      <c r="C24" s="11">
        <f>'درآمد سود سهام'!M11</f>
        <v>3817768617</v>
      </c>
      <c r="D24" s="7"/>
      <c r="E24" s="55">
        <f>VLOOKUP(A24,'درآمد ناشی از تغییر قیمت اوراق'!$A$7:$I$47,9,0)</f>
        <v>-6443773716</v>
      </c>
      <c r="F24" s="7"/>
      <c r="G24" s="55">
        <v>0</v>
      </c>
      <c r="H24" s="7"/>
      <c r="I24" s="55">
        <f t="shared" si="0"/>
        <v>-2626005099</v>
      </c>
      <c r="J24" s="7"/>
      <c r="K24" s="12"/>
      <c r="L24" s="7"/>
      <c r="M24" s="55">
        <f>'درآمد سود سهام'!S11</f>
        <v>3817768617</v>
      </c>
      <c r="N24" s="7"/>
      <c r="O24" s="128">
        <f>VLOOKUP(A24,'درآمد ناشی از تغییر قیمت اوراق'!$A$7:$Q$42,17,0)</f>
        <v>-10292346417</v>
      </c>
      <c r="P24" s="128"/>
      <c r="Q24" s="128"/>
      <c r="R24" s="7"/>
      <c r="S24" s="55">
        <f>VLOOKUP(A24,'درآمد ناشی از فروش'!$A$7:$Q$53,17,0)</f>
        <v>-6866484793</v>
      </c>
      <c r="T24" s="7"/>
      <c r="U24" s="57">
        <f t="shared" si="1"/>
        <v>-13341062593</v>
      </c>
      <c r="V24" s="7"/>
      <c r="W24" s="12"/>
      <c r="AD24" s="11"/>
      <c r="AF24" s="11"/>
      <c r="AH24" s="51"/>
    </row>
    <row r="25" spans="1:37" ht="30" customHeight="1">
      <c r="A25" s="28" t="s">
        <v>38</v>
      </c>
      <c r="B25" s="7"/>
      <c r="C25" s="11">
        <v>0</v>
      </c>
      <c r="D25" s="7"/>
      <c r="E25" s="55">
        <f>VLOOKUP(A25,'درآمد ناشی از تغییر قیمت اوراق'!$A$7:$I$47,9,0)</f>
        <v>-657385711</v>
      </c>
      <c r="F25" s="94"/>
      <c r="G25" s="55">
        <f>VLOOKUP(A25,'درآمد ناشی از فروش'!$A$7:$Q$54,9,0)</f>
        <v>-112816349</v>
      </c>
      <c r="H25" s="7"/>
      <c r="I25" s="55">
        <f t="shared" si="0"/>
        <v>-770202060</v>
      </c>
      <c r="J25" s="7"/>
      <c r="K25" s="12"/>
      <c r="L25" s="7"/>
      <c r="M25" s="55">
        <f>VLOOKUP(A25,'درآمد سود سهام'!$A$7:$O$32,15,0)</f>
        <v>19700000</v>
      </c>
      <c r="N25" s="7"/>
      <c r="O25" s="128">
        <f>VLOOKUP(A25,'درآمد ناشی از تغییر قیمت اوراق'!$A$7:$Q$42,17,0)</f>
        <v>-1162348020</v>
      </c>
      <c r="P25" s="128"/>
      <c r="Q25" s="128"/>
      <c r="R25" s="7"/>
      <c r="S25" s="55">
        <f>VLOOKUP(A25,'درآمد ناشی از فروش'!$A$7:$Q$53,17,0)</f>
        <v>1439735466</v>
      </c>
      <c r="T25" s="7"/>
      <c r="U25" s="57">
        <f t="shared" si="1"/>
        <v>297087446</v>
      </c>
      <c r="V25" s="7"/>
      <c r="W25" s="12"/>
      <c r="AD25" s="11"/>
      <c r="AF25" s="11"/>
      <c r="AH25" s="51"/>
    </row>
    <row r="26" spans="1:37" ht="30" customHeight="1">
      <c r="A26" s="28" t="s">
        <v>25</v>
      </c>
      <c r="B26" s="7"/>
      <c r="C26" s="11">
        <v>0</v>
      </c>
      <c r="D26" s="7"/>
      <c r="E26" s="55">
        <f>VLOOKUP(A26,'درآمد ناشی از تغییر قیمت اوراق'!$A$7:$I$47,9,0)</f>
        <v>-1217175315</v>
      </c>
      <c r="F26" s="7"/>
      <c r="G26" s="55">
        <f>VLOOKUP(A26,'درآمد ناشی از فروش'!$A$7:$Q$54,9,0)</f>
        <v>0</v>
      </c>
      <c r="H26" s="7"/>
      <c r="I26" s="55">
        <f t="shared" si="0"/>
        <v>-1217175315</v>
      </c>
      <c r="J26" s="7"/>
      <c r="K26" s="12"/>
      <c r="L26" s="7"/>
      <c r="M26" s="55">
        <v>0</v>
      </c>
      <c r="N26" s="7"/>
      <c r="O26" s="128">
        <f>VLOOKUP(A26,'درآمد ناشی از تغییر قیمت اوراق'!$A$7:$Q$42,17,0)</f>
        <v>-229521352</v>
      </c>
      <c r="P26" s="128"/>
      <c r="Q26" s="128"/>
      <c r="R26" s="7"/>
      <c r="S26" s="55">
        <f>VLOOKUP(A26,'درآمد ناشی از فروش'!$A$7:$Q$53,17,0)</f>
        <v>7929606203</v>
      </c>
      <c r="T26" s="7"/>
      <c r="U26" s="57">
        <f t="shared" si="1"/>
        <v>7700084851</v>
      </c>
      <c r="V26" s="7"/>
      <c r="W26" s="12"/>
      <c r="AD26" s="11"/>
      <c r="AF26" s="11"/>
      <c r="AH26" s="51"/>
      <c r="AJ26" s="128"/>
      <c r="AK26" s="128"/>
    </row>
    <row r="27" spans="1:37" ht="30" customHeight="1">
      <c r="A27" s="28" t="s">
        <v>131</v>
      </c>
      <c r="B27" s="7"/>
      <c r="C27" s="11">
        <v>0</v>
      </c>
      <c r="D27" s="7"/>
      <c r="E27" s="55">
        <v>0</v>
      </c>
      <c r="F27" s="7"/>
      <c r="G27" s="55">
        <v>0</v>
      </c>
      <c r="H27" s="7"/>
      <c r="I27" s="55">
        <f t="shared" si="0"/>
        <v>0</v>
      </c>
      <c r="J27" s="7"/>
      <c r="K27" s="12"/>
      <c r="L27" s="7"/>
      <c r="M27" s="55">
        <v>0</v>
      </c>
      <c r="N27" s="7"/>
      <c r="O27" s="128">
        <v>0</v>
      </c>
      <c r="P27" s="128"/>
      <c r="Q27" s="128"/>
      <c r="R27" s="7"/>
      <c r="S27" s="55">
        <f>VLOOKUP(A27,'درآمد ناشی از فروش'!$A$7:$Q$53,17,0)</f>
        <v>-18364754667</v>
      </c>
      <c r="T27" s="7"/>
      <c r="U27" s="57">
        <f t="shared" si="1"/>
        <v>-18364754667</v>
      </c>
      <c r="V27" s="7"/>
      <c r="W27" s="12"/>
      <c r="AD27" s="11"/>
      <c r="AF27" s="11"/>
      <c r="AH27" s="51"/>
    </row>
    <row r="28" spans="1:37" ht="30" customHeight="1">
      <c r="A28" s="28" t="s">
        <v>34</v>
      </c>
      <c r="B28" s="7"/>
      <c r="C28" s="11">
        <v>0</v>
      </c>
      <c r="D28" s="7"/>
      <c r="E28" s="55">
        <f>VLOOKUP(A28,'درآمد ناشی از تغییر قیمت اوراق'!$A$7:$I$47,9,0)</f>
        <v>-1555879360</v>
      </c>
      <c r="F28" s="7"/>
      <c r="G28" s="55">
        <v>0</v>
      </c>
      <c r="H28" s="7"/>
      <c r="I28" s="55">
        <f t="shared" si="0"/>
        <v>-1555879360</v>
      </c>
      <c r="J28" s="7"/>
      <c r="K28" s="12"/>
      <c r="L28" s="7"/>
      <c r="M28" s="55">
        <f>VLOOKUP(A28,'درآمد سود سهام'!$A$7:$O$32,15,0)</f>
        <v>348000000</v>
      </c>
      <c r="N28" s="7"/>
      <c r="O28" s="128">
        <f>VLOOKUP(A28,'درآمد ناشی از تغییر قیمت اوراق'!$A$7:$Q$42,17,0)</f>
        <v>2076367060</v>
      </c>
      <c r="P28" s="128"/>
      <c r="Q28" s="128"/>
      <c r="R28" s="7"/>
      <c r="S28" s="55">
        <f>VLOOKUP(A28,'درآمد ناشی از فروش'!$A$7:$Q$53,17,0)</f>
        <v>-1522730661</v>
      </c>
      <c r="T28" s="7"/>
      <c r="U28" s="57">
        <f t="shared" si="1"/>
        <v>901636399</v>
      </c>
      <c r="V28" s="7"/>
      <c r="W28" s="12"/>
      <c r="Y28" s="28"/>
      <c r="AD28" s="11"/>
      <c r="AF28" s="11"/>
      <c r="AH28" s="51"/>
    </row>
    <row r="29" spans="1:37" ht="30" customHeight="1">
      <c r="A29" s="28" t="s">
        <v>137</v>
      </c>
      <c r="B29" s="7"/>
      <c r="C29" s="11">
        <v>0</v>
      </c>
      <c r="D29" s="7"/>
      <c r="E29" s="55">
        <f>VLOOKUP(A29,'درآمد ناشی از تغییر قیمت اوراق'!$A$7:$I$47,9,0)</f>
        <v>-24856283659</v>
      </c>
      <c r="F29" s="7"/>
      <c r="G29" s="55">
        <f>'درآمد ناشی از فروش'!I24</f>
        <v>1257600122</v>
      </c>
      <c r="H29" s="7"/>
      <c r="I29" s="55">
        <f t="shared" si="0"/>
        <v>-23598683537</v>
      </c>
      <c r="J29" s="7"/>
      <c r="K29" s="12"/>
      <c r="L29" s="7"/>
      <c r="M29" s="55">
        <v>0</v>
      </c>
      <c r="N29" s="7"/>
      <c r="O29" s="128">
        <f>VLOOKUP(A29,'درآمد ناشی از تغییر قیمت اوراق'!$A$7:$Q$42,17,0)</f>
        <v>109173061072</v>
      </c>
      <c r="P29" s="128"/>
      <c r="Q29" s="128"/>
      <c r="R29" s="7"/>
      <c r="S29" s="55">
        <f>VLOOKUP(A29,'درآمد ناشی از فروش'!$A$7:$Q$53,17,0)</f>
        <v>-11034940841</v>
      </c>
      <c r="T29" s="7"/>
      <c r="U29" s="57">
        <f t="shared" si="1"/>
        <v>98138120231</v>
      </c>
      <c r="V29" s="7"/>
      <c r="W29" s="12"/>
      <c r="Y29" s="28"/>
      <c r="AD29" s="11"/>
      <c r="AF29" s="11"/>
      <c r="AH29" s="51"/>
    </row>
    <row r="30" spans="1:37" ht="30" customHeight="1">
      <c r="A30" s="28" t="s">
        <v>151</v>
      </c>
      <c r="B30" s="7"/>
      <c r="C30" s="11">
        <f>'درآمد سود سهام'!M12</f>
        <v>6013199948</v>
      </c>
      <c r="D30" s="7"/>
      <c r="E30" s="55">
        <f>VLOOKUP(A30,'درآمد ناشی از تغییر قیمت اوراق'!$A$7:$I$47,9,0)</f>
        <v>-6849465219</v>
      </c>
      <c r="F30" s="7"/>
      <c r="G30" s="55">
        <v>0</v>
      </c>
      <c r="H30" s="7"/>
      <c r="I30" s="55">
        <f t="shared" si="0"/>
        <v>-836265271</v>
      </c>
      <c r="J30" s="7"/>
      <c r="K30" s="12"/>
      <c r="L30" s="7"/>
      <c r="M30" s="55">
        <f>'درآمد سود سهام'!S12</f>
        <v>6013199948</v>
      </c>
      <c r="N30" s="7"/>
      <c r="O30" s="128">
        <f>VLOOKUP(A30,'درآمد ناشی از تغییر قیمت اوراق'!$A$7:$Q$42,17,0)</f>
        <v>6075863383</v>
      </c>
      <c r="P30" s="128"/>
      <c r="Q30" s="128"/>
      <c r="R30" s="7"/>
      <c r="S30" s="55">
        <f>VLOOKUP(A30,'درآمد ناشی از فروش'!$A$7:$Q$53,17,0)</f>
        <v>299439929</v>
      </c>
      <c r="T30" s="7"/>
      <c r="U30" s="57">
        <f t="shared" si="1"/>
        <v>12388503260</v>
      </c>
      <c r="V30" s="7"/>
      <c r="W30" s="12"/>
      <c r="AD30" s="11"/>
      <c r="AF30" s="11"/>
      <c r="AH30" s="51"/>
    </row>
    <row r="31" spans="1:37" ht="30" customHeight="1">
      <c r="A31" s="28" t="s">
        <v>138</v>
      </c>
      <c r="B31" s="7"/>
      <c r="C31" s="11">
        <v>0</v>
      </c>
      <c r="D31" s="7"/>
      <c r="E31" s="55">
        <v>0</v>
      </c>
      <c r="F31" s="7"/>
      <c r="G31" s="55">
        <v>0</v>
      </c>
      <c r="H31" s="7"/>
      <c r="I31" s="55">
        <f t="shared" si="0"/>
        <v>0</v>
      </c>
      <c r="J31" s="7"/>
      <c r="K31" s="12"/>
      <c r="L31" s="7"/>
      <c r="M31" s="55">
        <v>0</v>
      </c>
      <c r="N31" s="7"/>
      <c r="O31" s="128">
        <v>0</v>
      </c>
      <c r="P31" s="128"/>
      <c r="Q31" s="128"/>
      <c r="R31" s="7"/>
      <c r="S31" s="55">
        <f>VLOOKUP(A31,'درآمد ناشی از فروش'!$A$7:$Q$53,17,0)</f>
        <v>-1150667688</v>
      </c>
      <c r="T31" s="7"/>
      <c r="U31" s="57">
        <f t="shared" si="1"/>
        <v>-1150667688</v>
      </c>
      <c r="V31" s="7"/>
      <c r="W31" s="12"/>
      <c r="Y31" s="28"/>
      <c r="AD31" s="11"/>
      <c r="AF31" s="11"/>
      <c r="AH31" s="51"/>
    </row>
    <row r="32" spans="1:37" ht="30" customHeight="1">
      <c r="A32" s="28" t="s">
        <v>76</v>
      </c>
      <c r="B32" s="7"/>
      <c r="C32" s="11">
        <v>0</v>
      </c>
      <c r="D32" s="7"/>
      <c r="E32" s="55">
        <v>0</v>
      </c>
      <c r="F32" s="7"/>
      <c r="G32" s="55">
        <v>0</v>
      </c>
      <c r="H32" s="7"/>
      <c r="I32" s="55">
        <f t="shared" si="0"/>
        <v>0</v>
      </c>
      <c r="J32" s="7"/>
      <c r="K32" s="12"/>
      <c r="L32" s="7"/>
      <c r="M32" s="55">
        <v>0</v>
      </c>
      <c r="N32" s="7"/>
      <c r="O32" s="128">
        <v>0</v>
      </c>
      <c r="P32" s="128"/>
      <c r="Q32" s="128"/>
      <c r="R32" s="7"/>
      <c r="S32" s="55">
        <f>VLOOKUP(A32,'درآمد ناشی از فروش'!$A$7:$Q$53,17,0)</f>
        <v>-182155</v>
      </c>
      <c r="T32" s="7"/>
      <c r="U32" s="57">
        <f t="shared" si="1"/>
        <v>-182155</v>
      </c>
      <c r="V32" s="7"/>
      <c r="W32" s="12"/>
      <c r="Y32" s="28"/>
      <c r="AD32" s="11"/>
      <c r="AF32" s="11"/>
      <c r="AH32" s="51"/>
    </row>
    <row r="33" spans="1:35" ht="30" customHeight="1">
      <c r="A33" s="28" t="s">
        <v>139</v>
      </c>
      <c r="B33" s="7"/>
      <c r="C33" s="11">
        <v>0</v>
      </c>
      <c r="D33" s="7"/>
      <c r="E33" s="55">
        <f>VLOOKUP(A33,'درآمد ناشی از تغییر قیمت اوراق'!$A$7:$I$47,9,0)</f>
        <v>-71712371</v>
      </c>
      <c r="F33" s="7"/>
      <c r="G33" s="55">
        <v>0</v>
      </c>
      <c r="H33" s="7"/>
      <c r="I33" s="55">
        <f t="shared" si="0"/>
        <v>-71712371</v>
      </c>
      <c r="J33" s="7"/>
      <c r="K33" s="12"/>
      <c r="L33" s="7"/>
      <c r="M33" s="55">
        <f>VLOOKUP(A33,'درآمد سود سهام'!$A$7:$O$32,15,0)</f>
        <v>126237600</v>
      </c>
      <c r="N33" s="7"/>
      <c r="O33" s="128">
        <f>VLOOKUP(A33,'درآمد ناشی از تغییر قیمت اوراق'!$A$7:$Q$42,17,0)</f>
        <v>-133364528</v>
      </c>
      <c r="P33" s="128"/>
      <c r="Q33" s="128"/>
      <c r="R33" s="7"/>
      <c r="S33" s="55">
        <f>VLOOKUP(A33,'درآمد ناشی از فروش'!$A$7:$Q$53,17,0)</f>
        <v>-66048511</v>
      </c>
      <c r="T33" s="7"/>
      <c r="U33" s="57">
        <f t="shared" si="1"/>
        <v>-73175439</v>
      </c>
      <c r="V33" s="7"/>
      <c r="W33" s="12"/>
      <c r="AD33" s="11"/>
      <c r="AF33" s="11"/>
      <c r="AH33" s="51"/>
    </row>
    <row r="34" spans="1:35" ht="30" customHeight="1">
      <c r="A34" s="28" t="s">
        <v>29</v>
      </c>
      <c r="B34" s="7"/>
      <c r="C34" s="11">
        <v>0</v>
      </c>
      <c r="D34" s="7"/>
      <c r="E34" s="55">
        <f>VLOOKUP(A34,'درآمد ناشی از تغییر قیمت اوراق'!$A$7:$I$47,9,0)</f>
        <v>15930508857</v>
      </c>
      <c r="F34" s="7"/>
      <c r="G34" s="55">
        <f>VLOOKUP(A34,'درآمد ناشی از فروش'!$A$7:$Q$54,9,0)</f>
        <v>0</v>
      </c>
      <c r="H34" s="7"/>
      <c r="I34" s="55">
        <f t="shared" si="0"/>
        <v>15930508857</v>
      </c>
      <c r="J34" s="7"/>
      <c r="K34" s="12"/>
      <c r="L34" s="7"/>
      <c r="M34" s="55">
        <f>VLOOKUP(A34,'درآمد سود سهام'!$A$7:$O$32,15,0)</f>
        <v>23925000000</v>
      </c>
      <c r="N34" s="7"/>
      <c r="O34" s="128">
        <f>VLOOKUP(A34,'درآمد ناشی از تغییر قیمت اوراق'!$A$7:$Q$42,17,0)</f>
        <v>229151839617</v>
      </c>
      <c r="P34" s="128"/>
      <c r="Q34" s="128"/>
      <c r="R34" s="7"/>
      <c r="S34" s="55">
        <f>VLOOKUP(A34,'درآمد ناشی از فروش'!$A$7:$Q$53,17,0)</f>
        <v>67387886532</v>
      </c>
      <c r="T34" s="7"/>
      <c r="U34" s="57">
        <f t="shared" si="1"/>
        <v>320464726149</v>
      </c>
      <c r="V34" s="7"/>
      <c r="W34" s="12"/>
      <c r="Y34" s="20"/>
      <c r="Z34" s="20"/>
      <c r="AA34" s="20"/>
      <c r="AB34" s="95"/>
      <c r="AC34" s="20"/>
      <c r="AD34" s="59"/>
      <c r="AE34" s="20"/>
      <c r="AF34" s="59"/>
      <c r="AG34" s="20"/>
      <c r="AH34" s="88"/>
      <c r="AI34" s="88"/>
    </row>
    <row r="35" spans="1:35" ht="30" customHeight="1">
      <c r="A35" s="28" t="s">
        <v>26</v>
      </c>
      <c r="B35" s="7"/>
      <c r="C35" s="11">
        <v>0</v>
      </c>
      <c r="D35" s="7"/>
      <c r="E35" s="55">
        <v>0</v>
      </c>
      <c r="F35" s="7"/>
      <c r="G35" s="55">
        <v>0</v>
      </c>
      <c r="H35" s="7"/>
      <c r="I35" s="55">
        <f t="shared" si="0"/>
        <v>0</v>
      </c>
      <c r="J35" s="7"/>
      <c r="K35" s="12"/>
      <c r="L35" s="7"/>
      <c r="M35" s="55">
        <v>0</v>
      </c>
      <c r="N35" s="7"/>
      <c r="O35" s="128">
        <v>0</v>
      </c>
      <c r="P35" s="128"/>
      <c r="Q35" s="128"/>
      <c r="R35" s="7"/>
      <c r="S35" s="55">
        <f>VLOOKUP(A35,'درآمد ناشی از فروش'!$A$7:$Q$53,17,0)</f>
        <v>605767129</v>
      </c>
      <c r="T35" s="7"/>
      <c r="U35" s="57">
        <f t="shared" si="1"/>
        <v>605767129</v>
      </c>
      <c r="V35" s="7"/>
      <c r="W35" s="12"/>
    </row>
    <row r="36" spans="1:35" ht="30" customHeight="1">
      <c r="A36" s="28" t="s">
        <v>125</v>
      </c>
      <c r="B36" s="7"/>
      <c r="C36" s="11">
        <v>0</v>
      </c>
      <c r="D36" s="7"/>
      <c r="E36" s="55">
        <f>VLOOKUP(A36,'درآمد ناشی از تغییر قیمت اوراق'!$A$7:$I$47,9,0)</f>
        <v>1292598399</v>
      </c>
      <c r="F36" s="7"/>
      <c r="G36" s="55">
        <f>VLOOKUP(A36,'درآمد ناشی از فروش'!$A$7:$Q$54,9,0)</f>
        <v>0</v>
      </c>
      <c r="H36" s="7"/>
      <c r="I36" s="55">
        <f t="shared" si="0"/>
        <v>1292598399</v>
      </c>
      <c r="J36" s="7"/>
      <c r="K36" s="12"/>
      <c r="L36" s="7"/>
      <c r="M36" s="55">
        <v>0</v>
      </c>
      <c r="N36" s="7"/>
      <c r="O36" s="128">
        <f>VLOOKUP(A36,'درآمد ناشی از تغییر قیمت اوراق'!$A$7:$Q$42,17,0)</f>
        <v>23895484763</v>
      </c>
      <c r="P36" s="128"/>
      <c r="Q36" s="128"/>
      <c r="R36" s="7"/>
      <c r="S36" s="55">
        <f>VLOOKUP(A36,'درآمد ناشی از فروش'!$A$7:$Q$53,17,0)</f>
        <v>4081582679</v>
      </c>
      <c r="T36" s="7"/>
      <c r="U36" s="57">
        <f t="shared" si="1"/>
        <v>27977067442</v>
      </c>
      <c r="V36" s="7"/>
      <c r="W36" s="12"/>
    </row>
    <row r="37" spans="1:35" ht="30" customHeight="1">
      <c r="A37" s="28" t="s">
        <v>132</v>
      </c>
      <c r="B37" s="7"/>
      <c r="C37" s="11">
        <v>0</v>
      </c>
      <c r="D37" s="7"/>
      <c r="E37" s="55">
        <f>VLOOKUP(A37,'درآمد ناشی از تغییر قیمت اوراق'!$A$7:$I$47,9,0)</f>
        <v>-5719145870</v>
      </c>
      <c r="F37" s="7"/>
      <c r="G37" s="55">
        <f>'درآمد ناشی از فروش'!I40</f>
        <v>-70937882</v>
      </c>
      <c r="H37" s="7"/>
      <c r="I37" s="55">
        <f t="shared" si="0"/>
        <v>-5790083752</v>
      </c>
      <c r="J37" s="7"/>
      <c r="K37" s="12"/>
      <c r="L37" s="7"/>
      <c r="M37" s="55">
        <f>'درآمد سود سهام'!S10</f>
        <v>934321152</v>
      </c>
      <c r="N37" s="7"/>
      <c r="O37" s="128">
        <f>VLOOKUP(A37,'درآمد ناشی از تغییر قیمت اوراق'!$A$7:$Q$42,17,0)</f>
        <v>-841609197</v>
      </c>
      <c r="P37" s="128"/>
      <c r="Q37" s="128"/>
      <c r="R37" s="7"/>
      <c r="S37" s="55">
        <f>VLOOKUP(A37,'درآمد ناشی از فروش'!$A$7:$Q$53,17,0)</f>
        <v>-646673017</v>
      </c>
      <c r="T37" s="7"/>
      <c r="U37" s="57">
        <f t="shared" si="1"/>
        <v>-553961062</v>
      </c>
      <c r="V37" s="7"/>
      <c r="W37" s="12"/>
    </row>
    <row r="38" spans="1:35" ht="30" customHeight="1">
      <c r="A38" s="28" t="s">
        <v>77</v>
      </c>
      <c r="B38" s="7"/>
      <c r="C38" s="11">
        <v>0</v>
      </c>
      <c r="D38" s="7"/>
      <c r="E38" s="55">
        <v>0</v>
      </c>
      <c r="F38" s="7"/>
      <c r="G38" s="55">
        <v>0</v>
      </c>
      <c r="H38" s="7"/>
      <c r="I38" s="55">
        <f t="shared" si="0"/>
        <v>0</v>
      </c>
      <c r="J38" s="7"/>
      <c r="K38" s="12"/>
      <c r="L38" s="7"/>
      <c r="M38" s="55">
        <v>0</v>
      </c>
      <c r="N38" s="7"/>
      <c r="O38" s="128">
        <v>0</v>
      </c>
      <c r="P38" s="128"/>
      <c r="Q38" s="128"/>
      <c r="R38" s="7"/>
      <c r="S38" s="55">
        <f>VLOOKUP(A38,'درآمد ناشی از فروش'!$A$7:$Q$53,17,0)</f>
        <v>451185132</v>
      </c>
      <c r="T38" s="7"/>
      <c r="U38" s="57">
        <f t="shared" si="1"/>
        <v>451185132</v>
      </c>
      <c r="V38" s="7"/>
      <c r="W38" s="12"/>
    </row>
    <row r="39" spans="1:35" ht="30" customHeight="1">
      <c r="A39" s="28" t="s">
        <v>150</v>
      </c>
      <c r="B39" s="7"/>
      <c r="C39" s="11">
        <v>0</v>
      </c>
      <c r="D39" s="7"/>
      <c r="E39" s="55">
        <f>VLOOKUP(A39,'درآمد ناشی از تغییر قیمت اوراق'!$A$7:$I$47,9,0)</f>
        <v>-6569075468</v>
      </c>
      <c r="F39" s="7"/>
      <c r="G39" s="55">
        <v>0</v>
      </c>
      <c r="H39" s="7"/>
      <c r="I39" s="55">
        <f t="shared" si="0"/>
        <v>-6569075468</v>
      </c>
      <c r="J39" s="7"/>
      <c r="K39" s="12"/>
      <c r="L39" s="7"/>
      <c r="M39" s="55">
        <v>0</v>
      </c>
      <c r="N39" s="7"/>
      <c r="O39" s="128">
        <f>VLOOKUP(A39,'درآمد ناشی از تغییر قیمت اوراق'!$A$7:$Q$42,17,0)</f>
        <v>-4372495355</v>
      </c>
      <c r="P39" s="128"/>
      <c r="Q39" s="128"/>
      <c r="R39" s="7"/>
      <c r="S39" s="55">
        <f>VLOOKUP(A39,'درآمد ناشی از فروش'!$A$7:$Q$53,17,0)</f>
        <v>-9997069514</v>
      </c>
      <c r="T39" s="7"/>
      <c r="U39" s="57">
        <f t="shared" si="1"/>
        <v>-14369564869</v>
      </c>
      <c r="V39" s="7"/>
      <c r="W39" s="12"/>
    </row>
    <row r="40" spans="1:35" ht="30" customHeight="1">
      <c r="A40" s="28" t="s">
        <v>41</v>
      </c>
      <c r="B40" s="7"/>
      <c r="C40" s="11">
        <v>0</v>
      </c>
      <c r="D40" s="7"/>
      <c r="E40" s="55">
        <v>0</v>
      </c>
      <c r="F40" s="7"/>
      <c r="G40" s="55">
        <v>0</v>
      </c>
      <c r="H40" s="7"/>
      <c r="I40" s="55">
        <f t="shared" si="0"/>
        <v>0</v>
      </c>
      <c r="J40" s="7"/>
      <c r="K40" s="12"/>
      <c r="L40" s="7"/>
      <c r="M40" s="55">
        <f>VLOOKUP(A40,'درآمد سود سهام'!$A$7:$O$32,15,0)</f>
        <v>364500000</v>
      </c>
      <c r="N40" s="7"/>
      <c r="O40" s="128">
        <v>0</v>
      </c>
      <c r="P40" s="128"/>
      <c r="Q40" s="128"/>
      <c r="R40" s="7"/>
      <c r="S40" s="55">
        <f>VLOOKUP(A40,'درآمد ناشی از فروش'!$A$7:$Q$53,17,0)</f>
        <v>-4726200801</v>
      </c>
      <c r="T40" s="7"/>
      <c r="U40" s="57">
        <f t="shared" si="1"/>
        <v>-4361700801</v>
      </c>
      <c r="V40" s="7"/>
      <c r="W40" s="12"/>
    </row>
    <row r="41" spans="1:35" ht="30" customHeight="1">
      <c r="A41" s="28" t="s">
        <v>140</v>
      </c>
      <c r="B41" s="7"/>
      <c r="C41" s="11">
        <v>0</v>
      </c>
      <c r="D41" s="7"/>
      <c r="E41" s="55">
        <f>VLOOKUP(A41,'درآمد ناشی از تغییر قیمت اوراق'!$A$7:$I$47,9,0)</f>
        <v>-3083541042</v>
      </c>
      <c r="F41" s="7"/>
      <c r="G41" s="55">
        <f>VLOOKUP(A41,'درآمد ناشی از فروش'!$A$7:$Q$54,9,0)</f>
        <v>0</v>
      </c>
      <c r="H41" s="7"/>
      <c r="I41" s="55">
        <f t="shared" si="0"/>
        <v>-3083541042</v>
      </c>
      <c r="J41" s="7"/>
      <c r="K41" s="12"/>
      <c r="L41" s="7"/>
      <c r="M41" s="55">
        <f>VLOOKUP(A41,'درآمد سود سهام'!$A$7:$O$32,15,0)</f>
        <v>271060244</v>
      </c>
      <c r="N41" s="7"/>
      <c r="O41" s="128">
        <f>VLOOKUP(A41,'درآمد ناشی از تغییر قیمت اوراق'!$A$7:$Q$42,17,0)</f>
        <v>-6525721707</v>
      </c>
      <c r="P41" s="128"/>
      <c r="Q41" s="128"/>
      <c r="R41" s="7"/>
      <c r="S41" s="55">
        <f>VLOOKUP(A41,'درآمد ناشی از فروش'!$A$7:$Q$53,17,0)</f>
        <v>-1517726276</v>
      </c>
      <c r="T41" s="7"/>
      <c r="U41" s="57">
        <f t="shared" si="1"/>
        <v>-7772387739</v>
      </c>
      <c r="V41" s="7"/>
      <c r="W41" s="12"/>
    </row>
    <row r="42" spans="1:35" ht="30" customHeight="1">
      <c r="A42" s="28" t="s">
        <v>36</v>
      </c>
      <c r="B42" s="7"/>
      <c r="C42" s="11">
        <v>0</v>
      </c>
      <c r="D42" s="7"/>
      <c r="E42" s="55">
        <v>0</v>
      </c>
      <c r="F42" s="7"/>
      <c r="G42" s="55">
        <v>0</v>
      </c>
      <c r="H42" s="7"/>
      <c r="I42" s="55">
        <f t="shared" si="0"/>
        <v>0</v>
      </c>
      <c r="J42" s="7"/>
      <c r="K42" s="12"/>
      <c r="L42" s="7"/>
      <c r="M42" s="55">
        <f>VLOOKUP(A42,'درآمد سود سهام'!$A$7:$O$32,15,0)</f>
        <v>1865339000</v>
      </c>
      <c r="N42" s="7"/>
      <c r="O42" s="128">
        <v>0</v>
      </c>
      <c r="P42" s="128"/>
      <c r="Q42" s="128"/>
      <c r="R42" s="7"/>
      <c r="S42" s="55">
        <f>VLOOKUP(A42,'درآمد ناشی از فروش'!$A$7:$Q$53,17,0)</f>
        <v>-7893343402</v>
      </c>
      <c r="T42" s="7"/>
      <c r="U42" s="57">
        <f t="shared" si="1"/>
        <v>-6028004402</v>
      </c>
      <c r="V42" s="7"/>
      <c r="W42" s="12"/>
    </row>
    <row r="43" spans="1:35" ht="30" customHeight="1">
      <c r="A43" s="28" t="s">
        <v>24</v>
      </c>
      <c r="B43" s="7"/>
      <c r="C43" s="11">
        <v>0</v>
      </c>
      <c r="D43" s="7"/>
      <c r="E43" s="55">
        <f>VLOOKUP(A43,'درآمد ناشی از تغییر قیمت اوراق'!$A$7:$I$47,9,0)</f>
        <v>-2458679399</v>
      </c>
      <c r="F43" s="7"/>
      <c r="G43" s="55">
        <f>VLOOKUP(A43,'درآمد ناشی از فروش'!$A$7:$Q$54,9,0)</f>
        <v>0</v>
      </c>
      <c r="H43" s="7"/>
      <c r="I43" s="55">
        <f t="shared" si="0"/>
        <v>-2458679399</v>
      </c>
      <c r="J43" s="7"/>
      <c r="K43" s="12"/>
      <c r="L43" s="7"/>
      <c r="M43" s="55">
        <v>0</v>
      </c>
      <c r="N43" s="7"/>
      <c r="O43" s="128">
        <f>VLOOKUP(A43,'درآمد ناشی از تغییر قیمت اوراق'!$A$7:$Q$42,17,0)</f>
        <v>3044931037</v>
      </c>
      <c r="P43" s="128"/>
      <c r="Q43" s="128"/>
      <c r="R43" s="7"/>
      <c r="S43" s="55">
        <f>VLOOKUP(A43,'درآمد ناشی از فروش'!$A$7:$Q$53,17,0)</f>
        <v>23044121456</v>
      </c>
      <c r="T43" s="7"/>
      <c r="U43" s="57">
        <f t="shared" si="1"/>
        <v>26089052493</v>
      </c>
      <c r="V43" s="7"/>
      <c r="W43" s="12"/>
    </row>
    <row r="44" spans="1:35" ht="30" customHeight="1">
      <c r="A44" s="28" t="s">
        <v>141</v>
      </c>
      <c r="B44" s="7"/>
      <c r="C44" s="11">
        <v>0</v>
      </c>
      <c r="D44" s="7"/>
      <c r="E44" s="55">
        <f>VLOOKUP(A44,'درآمد ناشی از تغییر قیمت اوراق'!$A$7:$I$47,9,0)</f>
        <v>-18107935230</v>
      </c>
      <c r="F44" s="7"/>
      <c r="G44" s="55">
        <f>VLOOKUP(A44,'درآمد ناشی از فروش'!$A$7:$Q$54,9,0)</f>
        <v>0</v>
      </c>
      <c r="H44" s="7"/>
      <c r="I44" s="55">
        <f t="shared" si="0"/>
        <v>-18107935230</v>
      </c>
      <c r="J44" s="7"/>
      <c r="K44" s="12"/>
      <c r="L44" s="7"/>
      <c r="M44" s="55">
        <f>VLOOKUP(A44,'درآمد سود سهام'!$A$7:$O$32,15,0)</f>
        <v>13585568150</v>
      </c>
      <c r="N44" s="7"/>
      <c r="O44" s="128">
        <f>VLOOKUP(A44,'درآمد ناشی از تغییر قیمت اوراق'!$A$7:$Q$42,17,0)</f>
        <v>35172122094</v>
      </c>
      <c r="P44" s="128"/>
      <c r="Q44" s="128"/>
      <c r="R44" s="7"/>
      <c r="S44" s="55">
        <f>VLOOKUP(A44,'درآمد ناشی از فروش'!$A$7:$Q$53,17,0)</f>
        <v>1860423703</v>
      </c>
      <c r="T44" s="7"/>
      <c r="U44" s="57">
        <f t="shared" si="1"/>
        <v>50618113947</v>
      </c>
      <c r="V44" s="7"/>
      <c r="W44" s="12"/>
    </row>
    <row r="45" spans="1:35" ht="30" customHeight="1">
      <c r="A45" s="28" t="s">
        <v>142</v>
      </c>
      <c r="B45" s="7"/>
      <c r="C45" s="11">
        <v>0</v>
      </c>
      <c r="D45" s="7"/>
      <c r="E45" s="55">
        <f>VLOOKUP(A45,'درآمد ناشی از تغییر قیمت اوراق'!$A$7:$I$47,9,0)</f>
        <v>-2959243368</v>
      </c>
      <c r="F45" s="7"/>
      <c r="G45" s="55">
        <f>VLOOKUP(A45,'درآمد ناشی از فروش'!$A$7:$Q$54,9,0)</f>
        <v>0</v>
      </c>
      <c r="H45" s="7"/>
      <c r="I45" s="55">
        <f t="shared" si="0"/>
        <v>-2959243368</v>
      </c>
      <c r="J45" s="7"/>
      <c r="K45" s="12"/>
      <c r="L45" s="7"/>
      <c r="M45" s="55">
        <f>VLOOKUP(A45,'درآمد سود سهام'!$A$7:$O$32,15,0)</f>
        <v>11750844000</v>
      </c>
      <c r="N45" s="7"/>
      <c r="O45" s="128">
        <f>VLOOKUP(A45,'درآمد ناشی از تغییر قیمت اوراق'!$A$7:$Q$42,17,0)</f>
        <v>17465303382</v>
      </c>
      <c r="P45" s="128"/>
      <c r="Q45" s="128"/>
      <c r="R45" s="7"/>
      <c r="S45" s="55">
        <f>VLOOKUP(A45,'درآمد ناشی از فروش'!$A$7:$Q$53,17,0)</f>
        <v>2591239271</v>
      </c>
      <c r="T45" s="7"/>
      <c r="U45" s="57">
        <f t="shared" si="1"/>
        <v>31807386653</v>
      </c>
      <c r="V45" s="7"/>
      <c r="W45" s="12"/>
    </row>
    <row r="46" spans="1:35" ht="30" customHeight="1">
      <c r="A46" s="28" t="s">
        <v>16</v>
      </c>
      <c r="B46" s="7"/>
      <c r="C46" s="11">
        <v>0</v>
      </c>
      <c r="D46" s="7"/>
      <c r="E46" s="55">
        <f>VLOOKUP(A46,'درآمد ناشی از تغییر قیمت اوراق'!$A$7:$I$47,9,0)</f>
        <v>-2782437844</v>
      </c>
      <c r="F46" s="7"/>
      <c r="G46" s="55">
        <f>VLOOKUP(A46,'درآمد ناشی از فروش'!$A$7:$Q$54,9,0)</f>
        <v>-234979608</v>
      </c>
      <c r="H46" s="7"/>
      <c r="I46" s="55">
        <f t="shared" si="0"/>
        <v>-3017417452</v>
      </c>
      <c r="J46" s="7"/>
      <c r="K46" s="12"/>
      <c r="L46" s="7"/>
      <c r="M46" s="55">
        <f>VLOOKUP(A46,'درآمد سود سهام'!$A$7:$O$32,15,0)</f>
        <v>5264990900</v>
      </c>
      <c r="N46" s="7"/>
      <c r="O46" s="128">
        <f>VLOOKUP(A46,'درآمد ناشی از تغییر قیمت اوراق'!$A$7:$Q$42,17,0)</f>
        <v>-2968636981</v>
      </c>
      <c r="P46" s="128"/>
      <c r="Q46" s="128"/>
      <c r="R46" s="7"/>
      <c r="S46" s="55">
        <f>VLOOKUP(A46,'درآمد ناشی از فروش'!$A$7:$Q$53,17,0)</f>
        <v>11606404265</v>
      </c>
      <c r="T46" s="7"/>
      <c r="U46" s="57">
        <f t="shared" si="1"/>
        <v>13902758184</v>
      </c>
      <c r="V46" s="7"/>
      <c r="W46" s="12"/>
    </row>
    <row r="47" spans="1:35" ht="30" customHeight="1">
      <c r="A47" s="28" t="s">
        <v>19</v>
      </c>
      <c r="B47" s="7"/>
      <c r="C47" s="11">
        <v>0</v>
      </c>
      <c r="D47" s="7"/>
      <c r="E47" s="55">
        <f>VLOOKUP(A47,'درآمد ناشی از تغییر قیمت اوراق'!$A$7:$I$47,9,0)</f>
        <v>-11764623315</v>
      </c>
      <c r="F47" s="7"/>
      <c r="G47" s="55">
        <v>0</v>
      </c>
      <c r="H47" s="7"/>
      <c r="I47" s="55">
        <f t="shared" si="0"/>
        <v>-11764623315</v>
      </c>
      <c r="J47" s="7"/>
      <c r="K47" s="12"/>
      <c r="L47" s="7"/>
      <c r="M47" s="55">
        <f>VLOOKUP(A47,'درآمد سود سهام'!$A$7:$O$32,15,0)</f>
        <v>7711965480</v>
      </c>
      <c r="N47" s="7"/>
      <c r="O47" s="128">
        <f>VLOOKUP(A47,'درآمد ناشی از تغییر قیمت اوراق'!$A$7:$Q$42,17,0)</f>
        <v>-19286501067</v>
      </c>
      <c r="P47" s="128"/>
      <c r="Q47" s="128"/>
      <c r="R47" s="7"/>
      <c r="S47" s="55">
        <f>VLOOKUP(A47,'درآمد ناشی از فروش'!$A$7:$Q$53,17,0)</f>
        <v>2092660252</v>
      </c>
      <c r="T47" s="7"/>
      <c r="U47" s="57">
        <f t="shared" si="1"/>
        <v>-9481875335</v>
      </c>
      <c r="V47" s="7"/>
      <c r="W47" s="12"/>
    </row>
    <row r="48" spans="1:35" ht="30" customHeight="1">
      <c r="A48" s="28" t="s">
        <v>15</v>
      </c>
      <c r="B48" s="7"/>
      <c r="C48" s="11">
        <v>0</v>
      </c>
      <c r="D48" s="7"/>
      <c r="E48" s="55">
        <f>VLOOKUP(A48,'درآمد ناشی از تغییر قیمت اوراق'!$A$7:$I$47,9,0)</f>
        <v>-997231</v>
      </c>
      <c r="F48" s="7"/>
      <c r="G48" s="55">
        <v>0</v>
      </c>
      <c r="H48" s="7"/>
      <c r="I48" s="55">
        <f t="shared" si="0"/>
        <v>-997231</v>
      </c>
      <c r="J48" s="7"/>
      <c r="K48" s="12"/>
      <c r="L48" s="7"/>
      <c r="M48" s="55">
        <f>VLOOKUP(A48,'درآمد سود سهام'!$A$7:$O$32,15,0)</f>
        <v>525000</v>
      </c>
      <c r="N48" s="7"/>
      <c r="O48" s="128">
        <f>VLOOKUP(A48,'درآمد ناشی از تغییر قیمت اوراق'!$A$7:$Q$42,17,0)</f>
        <v>-175083</v>
      </c>
      <c r="P48" s="128"/>
      <c r="Q48" s="128"/>
      <c r="R48" s="7"/>
      <c r="S48" s="55">
        <v>0</v>
      </c>
      <c r="T48" s="7"/>
      <c r="U48" s="57">
        <f t="shared" si="1"/>
        <v>349917</v>
      </c>
      <c r="V48" s="7"/>
      <c r="W48" s="12"/>
    </row>
    <row r="49" spans="1:35" ht="30" customHeight="1">
      <c r="A49" s="28" t="s">
        <v>121</v>
      </c>
      <c r="B49" s="7"/>
      <c r="C49" s="11">
        <v>0</v>
      </c>
      <c r="D49" s="7"/>
      <c r="E49" s="55">
        <v>0</v>
      </c>
      <c r="F49" s="7"/>
      <c r="G49" s="55">
        <v>0</v>
      </c>
      <c r="H49" s="7"/>
      <c r="I49" s="55">
        <f t="shared" si="0"/>
        <v>0</v>
      </c>
      <c r="J49" s="7"/>
      <c r="K49" s="12"/>
      <c r="L49" s="7"/>
      <c r="M49" s="55">
        <v>0</v>
      </c>
      <c r="N49" s="7"/>
      <c r="O49" s="128">
        <v>0</v>
      </c>
      <c r="P49" s="128"/>
      <c r="Q49" s="128"/>
      <c r="R49" s="7"/>
      <c r="S49" s="55">
        <f>VLOOKUP(A49,'درآمد ناشی از فروش'!$A$7:$Q$53,17,0)</f>
        <v>86592369</v>
      </c>
      <c r="T49" s="7"/>
      <c r="U49" s="57">
        <f t="shared" si="1"/>
        <v>86592369</v>
      </c>
      <c r="V49" s="7"/>
      <c r="W49" s="12"/>
    </row>
    <row r="50" spans="1:35" ht="30" customHeight="1">
      <c r="A50" s="28" t="s">
        <v>124</v>
      </c>
      <c r="B50" s="7"/>
      <c r="C50" s="11">
        <v>0</v>
      </c>
      <c r="D50" s="7"/>
      <c r="E50" s="55">
        <v>0</v>
      </c>
      <c r="F50" s="7"/>
      <c r="G50" s="55">
        <v>0</v>
      </c>
      <c r="H50" s="7"/>
      <c r="I50" s="55">
        <f t="shared" si="0"/>
        <v>0</v>
      </c>
      <c r="J50" s="7"/>
      <c r="K50" s="12"/>
      <c r="L50" s="7"/>
      <c r="M50" s="55">
        <v>0</v>
      </c>
      <c r="N50" s="7"/>
      <c r="O50" s="128">
        <v>0</v>
      </c>
      <c r="P50" s="128"/>
      <c r="Q50" s="128"/>
      <c r="R50" s="7"/>
      <c r="S50" s="55">
        <f>VLOOKUP(A50,'درآمد ناشی از فروش'!$A$7:$Q$53,17,0)</f>
        <v>1943285467</v>
      </c>
      <c r="T50" s="7"/>
      <c r="U50" s="57">
        <f t="shared" si="1"/>
        <v>1943285467</v>
      </c>
      <c r="V50" s="7"/>
      <c r="W50" s="12"/>
    </row>
    <row r="51" spans="1:35" ht="30" customHeight="1">
      <c r="A51" s="28" t="s">
        <v>30</v>
      </c>
      <c r="B51" s="7"/>
      <c r="C51" s="11">
        <v>0</v>
      </c>
      <c r="D51" s="7"/>
      <c r="E51" s="55">
        <f>VLOOKUP(A51,'درآمد ناشی از تغییر قیمت اوراق'!$A$7:$I$47,9,0)</f>
        <v>-4739259672</v>
      </c>
      <c r="F51" s="7"/>
      <c r="G51" s="55">
        <f>VLOOKUP(A51,'درآمد ناشی از فروش'!$A$7:$Q$54,9,0)</f>
        <v>0</v>
      </c>
      <c r="H51" s="7"/>
      <c r="I51" s="55">
        <f t="shared" si="0"/>
        <v>-4739259672</v>
      </c>
      <c r="J51" s="7"/>
      <c r="K51" s="12"/>
      <c r="L51" s="7"/>
      <c r="M51" s="55">
        <v>0</v>
      </c>
      <c r="N51" s="7"/>
      <c r="O51" s="128">
        <f>VLOOKUP(A51,'درآمد ناشی از تغییر قیمت اوراق'!$A$7:$Q$42,17,0)</f>
        <v>116304715074</v>
      </c>
      <c r="P51" s="128"/>
      <c r="Q51" s="128"/>
      <c r="R51" s="7"/>
      <c r="S51" s="55">
        <f>VLOOKUP(A51,'درآمد ناشی از فروش'!$A$7:$Q$53,17,0)</f>
        <v>2803403818</v>
      </c>
      <c r="T51" s="7"/>
      <c r="U51" s="57">
        <f t="shared" si="1"/>
        <v>119108118892</v>
      </c>
      <c r="V51" s="7"/>
      <c r="W51" s="12"/>
    </row>
    <row r="52" spans="1:35" ht="30" customHeight="1">
      <c r="A52" s="28" t="s">
        <v>143</v>
      </c>
      <c r="B52" s="7"/>
      <c r="C52" s="11">
        <f>'درآمد سود سهام'!M13</f>
        <v>9004536490</v>
      </c>
      <c r="D52" s="7"/>
      <c r="E52" s="55">
        <f>VLOOKUP(A52,'درآمد ناشی از تغییر قیمت اوراق'!$A$7:$I$47,9,0)</f>
        <v>-9738157278</v>
      </c>
      <c r="F52" s="7"/>
      <c r="G52" s="55">
        <v>0</v>
      </c>
      <c r="H52" s="7"/>
      <c r="I52" s="55">
        <f t="shared" si="0"/>
        <v>-733620788</v>
      </c>
      <c r="J52" s="7"/>
      <c r="K52" s="12"/>
      <c r="L52" s="7"/>
      <c r="M52" s="55">
        <f>'درآمد سود سهام'!S13</f>
        <v>9004536490</v>
      </c>
      <c r="N52" s="7"/>
      <c r="O52" s="128">
        <f>VLOOKUP(A52,'درآمد ناشی از تغییر قیمت اوراق'!$A$7:$Q$42,17,0)</f>
        <v>-17360963168</v>
      </c>
      <c r="P52" s="128"/>
      <c r="Q52" s="128"/>
      <c r="R52" s="7"/>
      <c r="S52" s="55">
        <v>0</v>
      </c>
      <c r="T52" s="7"/>
      <c r="U52" s="57">
        <f t="shared" si="1"/>
        <v>-8356426678</v>
      </c>
      <c r="V52" s="7"/>
      <c r="W52" s="12"/>
    </row>
    <row r="53" spans="1:35" ht="30" customHeight="1">
      <c r="A53" s="28" t="s">
        <v>118</v>
      </c>
      <c r="B53" s="7"/>
      <c r="C53" s="11">
        <v>0</v>
      </c>
      <c r="D53" s="7"/>
      <c r="E53" s="55">
        <v>0</v>
      </c>
      <c r="F53" s="7"/>
      <c r="G53" s="55">
        <v>0</v>
      </c>
      <c r="H53" s="7"/>
      <c r="I53" s="55">
        <f t="shared" si="0"/>
        <v>0</v>
      </c>
      <c r="J53" s="7"/>
      <c r="K53" s="12"/>
      <c r="L53" s="7"/>
      <c r="M53" s="55">
        <v>0</v>
      </c>
      <c r="N53" s="7"/>
      <c r="O53" s="128">
        <v>0</v>
      </c>
      <c r="P53" s="128"/>
      <c r="Q53" s="128"/>
      <c r="R53" s="7"/>
      <c r="S53" s="55">
        <f>VLOOKUP(A53,'درآمد ناشی از فروش'!$A$7:$Q$53,17,0)</f>
        <v>1745769746</v>
      </c>
      <c r="T53" s="7"/>
      <c r="U53" s="57">
        <f t="shared" si="1"/>
        <v>1745769746</v>
      </c>
      <c r="V53" s="7"/>
      <c r="W53" s="12"/>
    </row>
    <row r="54" spans="1:35" ht="30" customHeight="1">
      <c r="A54" s="28" t="s">
        <v>128</v>
      </c>
      <c r="B54" s="7"/>
      <c r="C54" s="11">
        <v>0</v>
      </c>
      <c r="D54" s="7"/>
      <c r="E54" s="55">
        <f>VLOOKUP(A54,'درآمد ناشی از تغییر قیمت اوراق'!$A$11:$I$47,9,0)</f>
        <v>-674743600</v>
      </c>
      <c r="F54" s="7"/>
      <c r="G54" s="55">
        <v>0</v>
      </c>
      <c r="H54" s="7"/>
      <c r="I54" s="55">
        <f t="shared" si="0"/>
        <v>-674743600</v>
      </c>
      <c r="J54" s="7"/>
      <c r="K54" s="12"/>
      <c r="L54" s="7"/>
      <c r="M54" s="11">
        <v>0</v>
      </c>
      <c r="N54" s="7"/>
      <c r="O54" s="128">
        <f>VLOOKUP(A54,'درآمد ناشی از تغییر قیمت اوراق'!$A$7:$Q$42,17,0)</f>
        <v>-9420999160</v>
      </c>
      <c r="P54" s="128"/>
      <c r="Q54" s="128"/>
      <c r="R54" s="7"/>
      <c r="S54" s="55">
        <v>0</v>
      </c>
      <c r="T54" s="7"/>
      <c r="U54" s="57">
        <f t="shared" si="1"/>
        <v>-9420999160</v>
      </c>
      <c r="V54" s="7"/>
      <c r="W54" s="12"/>
    </row>
    <row r="55" spans="1:35" ht="30" customHeight="1">
      <c r="A55" s="28" t="s">
        <v>127</v>
      </c>
      <c r="B55" s="7"/>
      <c r="C55" s="11">
        <v>0</v>
      </c>
      <c r="D55" s="7"/>
      <c r="E55" s="55">
        <f>VLOOKUP(A55,'درآمد ناشی از تغییر قیمت اوراق'!$A$11:$I$47,9,0)</f>
        <v>-338800668</v>
      </c>
      <c r="F55" s="7"/>
      <c r="G55" s="55">
        <v>0</v>
      </c>
      <c r="H55" s="7"/>
      <c r="I55" s="55">
        <f t="shared" si="0"/>
        <v>-338800668</v>
      </c>
      <c r="J55" s="7"/>
      <c r="K55" s="12"/>
      <c r="L55" s="7"/>
      <c r="M55" s="11">
        <v>0</v>
      </c>
      <c r="N55" s="7"/>
      <c r="O55" s="128">
        <f>VLOOKUP(A55,'درآمد ناشی از تغییر قیمت اوراق'!$A$7:$Q$42,17,0)</f>
        <v>-895319252</v>
      </c>
      <c r="P55" s="128"/>
      <c r="Q55" s="128"/>
      <c r="R55" s="7"/>
      <c r="S55" s="55">
        <v>0</v>
      </c>
      <c r="T55" s="7"/>
      <c r="U55" s="57">
        <f t="shared" si="1"/>
        <v>-895319252</v>
      </c>
      <c r="V55" s="7"/>
      <c r="W55" s="12"/>
    </row>
    <row r="56" spans="1:35" ht="30" customHeight="1">
      <c r="A56" s="28" t="s">
        <v>145</v>
      </c>
      <c r="B56" s="7"/>
      <c r="C56" s="11">
        <v>0</v>
      </c>
      <c r="D56" s="7"/>
      <c r="E56" s="55">
        <f>VLOOKUP(A56,'درآمد ناشی از تغییر قیمت اوراق'!$A$11:$I$47,9,0)</f>
        <v>-7095603380</v>
      </c>
      <c r="F56" s="7"/>
      <c r="G56" s="55">
        <f>VLOOKUP(A56,'درآمد ناشی از فروش'!$A$7:$Q$54,9,0)</f>
        <v>0</v>
      </c>
      <c r="H56" s="7"/>
      <c r="I56" s="55">
        <f t="shared" si="0"/>
        <v>-7095603380</v>
      </c>
      <c r="J56" s="7"/>
      <c r="K56" s="12"/>
      <c r="L56" s="7"/>
      <c r="M56" s="11">
        <v>0</v>
      </c>
      <c r="N56" s="7"/>
      <c r="O56" s="128">
        <f>VLOOKUP(A56,'درآمد ناشی از تغییر قیمت اوراق'!$A$7:$Q$42,17,0)</f>
        <v>1732280351</v>
      </c>
      <c r="P56" s="128"/>
      <c r="Q56" s="128"/>
      <c r="R56" s="7"/>
      <c r="S56" s="55">
        <f>VLOOKUP(A56,'درآمد ناشی از فروش'!$A$7:$Q$53,17,0)</f>
        <v>9592008920</v>
      </c>
      <c r="T56" s="7"/>
      <c r="U56" s="57">
        <f t="shared" si="1"/>
        <v>11324289271</v>
      </c>
      <c r="V56" s="7"/>
      <c r="W56" s="12"/>
    </row>
    <row r="57" spans="1:35" ht="30" customHeight="1">
      <c r="A57" s="28" t="s">
        <v>146</v>
      </c>
      <c r="B57" s="7"/>
      <c r="C57" s="11">
        <v>0</v>
      </c>
      <c r="D57" s="7"/>
      <c r="E57" s="55">
        <f>VLOOKUP(A57,'درآمد ناشی از تغییر قیمت اوراق'!$A$11:$I$47,9,0)</f>
        <v>-1102718837</v>
      </c>
      <c r="F57" s="7"/>
      <c r="G57" s="55">
        <f>'درآمد ناشی از فروش'!I50</f>
        <v>7242379</v>
      </c>
      <c r="H57" s="7"/>
      <c r="I57" s="55">
        <f t="shared" si="0"/>
        <v>-1095476458</v>
      </c>
      <c r="J57" s="7"/>
      <c r="K57" s="12"/>
      <c r="L57" s="7"/>
      <c r="M57" s="11">
        <v>0</v>
      </c>
      <c r="N57" s="7"/>
      <c r="O57" s="128">
        <f>VLOOKUP(A57,'درآمد ناشی از تغییر قیمت اوراق'!$A$7:$Q$42,17,0)</f>
        <v>111278051</v>
      </c>
      <c r="P57" s="128"/>
      <c r="Q57" s="128"/>
      <c r="R57" s="7"/>
      <c r="S57" s="55">
        <f>VLOOKUP(A57,'درآمد ناشی از فروش'!$A$7:$Q$53,17,0)</f>
        <v>581090926</v>
      </c>
      <c r="T57" s="7"/>
      <c r="U57" s="57">
        <f t="shared" si="1"/>
        <v>692368977</v>
      </c>
      <c r="V57" s="7"/>
      <c r="W57" s="12"/>
    </row>
    <row r="58" spans="1:35" ht="30" customHeight="1">
      <c r="A58" s="28" t="s">
        <v>147</v>
      </c>
      <c r="B58" s="7"/>
      <c r="C58" s="11">
        <v>0</v>
      </c>
      <c r="D58" s="7"/>
      <c r="E58" s="55">
        <f>VLOOKUP(A58,'درآمد ناشی از تغییر قیمت اوراق'!$A$11:$I$47,9,0)</f>
        <v>-136948268</v>
      </c>
      <c r="F58" s="7"/>
      <c r="G58" s="55">
        <v>0</v>
      </c>
      <c r="H58" s="7"/>
      <c r="I58" s="55">
        <f t="shared" si="0"/>
        <v>-136948268</v>
      </c>
      <c r="J58" s="7"/>
      <c r="K58" s="12"/>
      <c r="L58" s="7"/>
      <c r="M58" s="11">
        <v>0</v>
      </c>
      <c r="N58" s="7"/>
      <c r="O58" s="128">
        <f>VLOOKUP(A58,'درآمد ناشی از تغییر قیمت اوراق'!$A$7:$Q$42,17,0)</f>
        <v>4958720</v>
      </c>
      <c r="P58" s="128"/>
      <c r="Q58" s="128"/>
      <c r="R58" s="7"/>
      <c r="S58" s="55">
        <f>VLOOKUP(A58,'درآمد ناشی از فروش'!$A$7:$Q$53,17,0)</f>
        <v>4405347862</v>
      </c>
      <c r="T58" s="7"/>
      <c r="U58" s="57">
        <f t="shared" si="1"/>
        <v>4410306582</v>
      </c>
      <c r="V58" s="7"/>
      <c r="W58" s="12"/>
      <c r="Y58" s="11"/>
    </row>
    <row r="59" spans="1:35" ht="30" customHeight="1">
      <c r="A59" s="28" t="s">
        <v>148</v>
      </c>
      <c r="B59" s="7"/>
      <c r="C59" s="11">
        <v>0</v>
      </c>
      <c r="D59" s="7"/>
      <c r="E59" s="55">
        <f>VLOOKUP(A59,'درآمد ناشی از تغییر قیمت اوراق'!$A$11:$I$47,9,0)</f>
        <v>2976775</v>
      </c>
      <c r="F59" s="7"/>
      <c r="G59" s="55">
        <v>0</v>
      </c>
      <c r="H59" s="7"/>
      <c r="I59" s="55">
        <f t="shared" si="0"/>
        <v>2976775</v>
      </c>
      <c r="J59" s="7"/>
      <c r="K59" s="12"/>
      <c r="L59" s="7"/>
      <c r="M59" s="11">
        <v>0</v>
      </c>
      <c r="N59" s="7"/>
      <c r="O59" s="128">
        <f>VLOOKUP(A59,'درآمد ناشی از تغییر قیمت اوراق'!$A$7:$Q$42,17,0)</f>
        <v>224785265</v>
      </c>
      <c r="P59" s="128"/>
      <c r="Q59" s="128"/>
      <c r="R59" s="7"/>
      <c r="S59" s="55">
        <v>0</v>
      </c>
      <c r="T59" s="7"/>
      <c r="U59" s="57">
        <f t="shared" si="1"/>
        <v>224785265</v>
      </c>
      <c r="V59" s="7"/>
      <c r="W59" s="12"/>
      <c r="Y59" s="11"/>
    </row>
    <row r="60" spans="1:35" ht="30" customHeight="1">
      <c r="A60" s="28" t="s">
        <v>152</v>
      </c>
      <c r="B60" s="7"/>
      <c r="C60" s="11">
        <v>0</v>
      </c>
      <c r="D60" s="7"/>
      <c r="E60" s="55">
        <f>VLOOKUP(A60,'درآمد ناشی از تغییر قیمت اوراق'!$A$11:$I$47,9,0)</f>
        <v>-509776520</v>
      </c>
      <c r="F60" s="7"/>
      <c r="G60" s="55">
        <v>0</v>
      </c>
      <c r="H60" s="7"/>
      <c r="I60" s="55">
        <f t="shared" si="0"/>
        <v>-509776520</v>
      </c>
      <c r="J60" s="7"/>
      <c r="K60" s="12"/>
      <c r="L60" s="7"/>
      <c r="M60" s="11">
        <v>0</v>
      </c>
      <c r="N60" s="7"/>
      <c r="O60" s="128">
        <f>VLOOKUP(A60,'درآمد ناشی از تغییر قیمت اوراق'!$A$7:$Q$42,17,0)</f>
        <v>-709316878</v>
      </c>
      <c r="P60" s="128"/>
      <c r="Q60" s="128"/>
      <c r="R60" s="7"/>
      <c r="S60" s="55">
        <v>0</v>
      </c>
      <c r="T60" s="7"/>
      <c r="U60" s="57">
        <f t="shared" si="1"/>
        <v>-709316878</v>
      </c>
      <c r="V60" s="7"/>
      <c r="W60" s="12"/>
      <c r="Y60" s="11"/>
    </row>
    <row r="61" spans="1:35" ht="30" customHeight="1">
      <c r="A61" s="28" t="s">
        <v>149</v>
      </c>
      <c r="B61" s="7"/>
      <c r="C61" s="11">
        <v>0</v>
      </c>
      <c r="D61" s="7"/>
      <c r="E61" s="55">
        <f>VLOOKUP(A61,'درآمد ناشی از تغییر قیمت اوراق'!$A$11:$I$47,9,0)</f>
        <v>0</v>
      </c>
      <c r="F61" s="7"/>
      <c r="G61" s="55">
        <v>0</v>
      </c>
      <c r="H61" s="7"/>
      <c r="I61" s="55">
        <f>C61+E61+G61</f>
        <v>0</v>
      </c>
      <c r="J61" s="7"/>
      <c r="K61" s="12"/>
      <c r="L61" s="7"/>
      <c r="M61" s="11">
        <v>0</v>
      </c>
      <c r="N61" s="7"/>
      <c r="O61" s="128">
        <f>VLOOKUP(A61,'درآمد ناشی از تغییر قیمت اوراق'!$A$7:$Q$42,17,0)</f>
        <v>7227132220</v>
      </c>
      <c r="P61" s="128"/>
      <c r="Q61" s="128"/>
      <c r="R61" s="7"/>
      <c r="S61" s="55">
        <v>0</v>
      </c>
      <c r="T61" s="7"/>
      <c r="U61" s="57">
        <f>M61+O61+S61</f>
        <v>7227132220</v>
      </c>
      <c r="V61" s="7"/>
      <c r="W61" s="12"/>
      <c r="Y61" s="11"/>
    </row>
    <row r="62" spans="1:35" ht="30" customHeight="1">
      <c r="A62" s="28" t="s">
        <v>155</v>
      </c>
      <c r="B62" s="7"/>
      <c r="C62" s="11">
        <v>0</v>
      </c>
      <c r="D62" s="7"/>
      <c r="E62" s="55">
        <f>VLOOKUP(A62,'درآمد ناشی از تغییر قیمت اوراق'!$A$11:$I$47,9,0)</f>
        <v>351049001</v>
      </c>
      <c r="F62" s="7"/>
      <c r="G62" s="55">
        <v>0</v>
      </c>
      <c r="H62" s="7"/>
      <c r="I62" s="55">
        <f>C62+E62+G62</f>
        <v>351049001</v>
      </c>
      <c r="J62" s="7"/>
      <c r="K62" s="12"/>
      <c r="L62" s="7"/>
      <c r="M62" s="11">
        <v>0</v>
      </c>
      <c r="N62" s="7"/>
      <c r="O62" s="128">
        <f>VLOOKUP(A62,'درآمد ناشی از تغییر قیمت اوراق'!$A$7:$Q$42,17,0)</f>
        <v>148844208</v>
      </c>
      <c r="P62" s="128"/>
      <c r="Q62" s="128"/>
      <c r="R62" s="7"/>
      <c r="S62" s="55">
        <v>0</v>
      </c>
      <c r="T62" s="7"/>
      <c r="U62" s="57">
        <f>M62+O62+S62</f>
        <v>148844208</v>
      </c>
      <c r="V62" s="7"/>
      <c r="W62" s="12"/>
      <c r="Y62" s="11"/>
    </row>
    <row r="63" spans="1:35" s="98" customFormat="1" ht="30" customHeight="1" thickBot="1">
      <c r="A63" s="20" t="s">
        <v>43</v>
      </c>
      <c r="B63" s="20"/>
      <c r="C63" s="22">
        <f>SUM(C8:C62)</f>
        <v>18835505055</v>
      </c>
      <c r="D63" s="20"/>
      <c r="E63" s="96">
        <f>SUM(E8:E62)</f>
        <v>-159708095659</v>
      </c>
      <c r="F63" s="20"/>
      <c r="G63" s="96">
        <f>SUM(G8:G62)</f>
        <v>138444543</v>
      </c>
      <c r="H63" s="20"/>
      <c r="I63" s="83">
        <f>E63+G63+C63</f>
        <v>-140734146061</v>
      </c>
      <c r="J63" s="20"/>
      <c r="K63" s="23"/>
      <c r="L63" s="20"/>
      <c r="M63" s="22">
        <f>SUM(M8:M62)</f>
        <v>126656646282</v>
      </c>
      <c r="N63" s="20"/>
      <c r="O63" s="134">
        <f>SUM(O8:O62)</f>
        <v>532464856969</v>
      </c>
      <c r="P63" s="134"/>
      <c r="Q63" s="134"/>
      <c r="R63" s="20"/>
      <c r="S63" s="96">
        <f>SUM(S8:S62)</f>
        <v>84267946382</v>
      </c>
      <c r="T63" s="20"/>
      <c r="U63" s="97">
        <f>SUM(U8:U62)</f>
        <v>743389449633</v>
      </c>
      <c r="V63" s="20"/>
      <c r="W63" s="23"/>
      <c r="Y63" s="11"/>
      <c r="Z63" s="7"/>
      <c r="AA63" s="7"/>
      <c r="AB63" s="51"/>
      <c r="AC63" s="7"/>
      <c r="AD63" s="7"/>
      <c r="AE63" s="7"/>
      <c r="AF63" s="7"/>
      <c r="AG63" s="7"/>
      <c r="AH63" s="7"/>
      <c r="AI63" s="51"/>
    </row>
    <row r="64" spans="1:35" ht="30" customHeight="1" thickTop="1">
      <c r="E64" s="82"/>
      <c r="Y64" s="11"/>
    </row>
    <row r="65" spans="3:25" ht="30" customHeight="1">
      <c r="M65" s="30"/>
      <c r="Q65" s="82"/>
      <c r="Y65" s="11"/>
    </row>
    <row r="66" spans="3:25" ht="30" customHeight="1">
      <c r="C66" s="30"/>
      <c r="E66" s="82"/>
      <c r="M66" s="30"/>
      <c r="Q66" s="30"/>
      <c r="W66" s="30"/>
      <c r="Y66" s="11"/>
    </row>
    <row r="67" spans="3:25" ht="30" customHeight="1">
      <c r="C67" s="30"/>
      <c r="M67" s="30"/>
      <c r="Q67" s="30"/>
      <c r="W67" s="30"/>
    </row>
    <row r="68" spans="3:25" ht="30" customHeight="1">
      <c r="G68" s="51"/>
      <c r="K68" s="30"/>
      <c r="Q68" s="30"/>
      <c r="W68" s="30"/>
    </row>
    <row r="69" spans="3:25" ht="30" customHeight="1">
      <c r="C69" s="61"/>
      <c r="K69" s="30"/>
      <c r="Q69" s="30"/>
      <c r="W69" s="30"/>
    </row>
    <row r="70" spans="3:25" ht="30" customHeight="1">
      <c r="C70" s="100"/>
      <c r="K70" s="30"/>
      <c r="Q70" s="30"/>
      <c r="W70" s="30"/>
    </row>
    <row r="71" spans="3:25" ht="30" customHeight="1">
      <c r="K71" s="30"/>
      <c r="Q71" s="30"/>
      <c r="W71" s="30"/>
    </row>
    <row r="72" spans="3:25" ht="30" customHeight="1">
      <c r="K72" s="30"/>
      <c r="Q72" s="30"/>
      <c r="W72" s="30"/>
    </row>
    <row r="73" spans="3:25" ht="30" customHeight="1">
      <c r="K73" s="30"/>
      <c r="Q73" s="30"/>
    </row>
    <row r="74" spans="3:25" ht="30" customHeight="1">
      <c r="K74" s="30"/>
      <c r="Q74" s="30"/>
    </row>
  </sheetData>
  <mergeCells count="79">
    <mergeCell ref="O63:Q63"/>
    <mergeCell ref="O59:Q59"/>
    <mergeCell ref="O61:Q61"/>
    <mergeCell ref="O54:Q54"/>
    <mergeCell ref="O55:Q55"/>
    <mergeCell ref="O56:Q56"/>
    <mergeCell ref="O57:Q57"/>
    <mergeCell ref="O58:Q58"/>
    <mergeCell ref="O60:Q60"/>
    <mergeCell ref="O62:Q62"/>
    <mergeCell ref="O49:Q49"/>
    <mergeCell ref="O50:Q50"/>
    <mergeCell ref="O51:Q51"/>
    <mergeCell ref="O52:Q52"/>
    <mergeCell ref="O53:Q53"/>
    <mergeCell ref="O46:Q46"/>
    <mergeCell ref="O47:Q47"/>
    <mergeCell ref="O39:Q39"/>
    <mergeCell ref="O40:Q40"/>
    <mergeCell ref="O41:Q41"/>
    <mergeCell ref="O42:Q42"/>
    <mergeCell ref="O43:Q43"/>
    <mergeCell ref="O36:Q36"/>
    <mergeCell ref="O37:Q37"/>
    <mergeCell ref="O38:Q38"/>
    <mergeCell ref="O44:Q44"/>
    <mergeCell ref="O45:Q45"/>
    <mergeCell ref="O31:Q31"/>
    <mergeCell ref="O32:Q32"/>
    <mergeCell ref="O33:Q33"/>
    <mergeCell ref="O34:Q34"/>
    <mergeCell ref="O35:Q35"/>
    <mergeCell ref="O26:Q26"/>
    <mergeCell ref="O27:Q27"/>
    <mergeCell ref="O28:Q28"/>
    <mergeCell ref="O29:Q29"/>
    <mergeCell ref="O30:Q30"/>
    <mergeCell ref="O21:Q21"/>
    <mergeCell ref="O22:Q22"/>
    <mergeCell ref="O23:Q23"/>
    <mergeCell ref="O24:Q24"/>
    <mergeCell ref="O25:Q25"/>
    <mergeCell ref="O9:Q9"/>
    <mergeCell ref="O17:Q17"/>
    <mergeCell ref="O18:Q18"/>
    <mergeCell ref="O19:Q19"/>
    <mergeCell ref="O20:Q20"/>
    <mergeCell ref="O16:Q16"/>
    <mergeCell ref="A1:W1"/>
    <mergeCell ref="A2:W2"/>
    <mergeCell ref="A3:W3"/>
    <mergeCell ref="AJ26:AK26"/>
    <mergeCell ref="A6:A7"/>
    <mergeCell ref="Y1:AI1"/>
    <mergeCell ref="Y2:AI2"/>
    <mergeCell ref="Y3:AI3"/>
    <mergeCell ref="Y4:AI4"/>
    <mergeCell ref="Y5:Y6"/>
    <mergeCell ref="AA5:AB5"/>
    <mergeCell ref="AD5:AI5"/>
    <mergeCell ref="I6:K6"/>
    <mergeCell ref="U6:W6"/>
    <mergeCell ref="O8:Q8"/>
    <mergeCell ref="O14:Q14"/>
    <mergeCell ref="O48:Q48"/>
    <mergeCell ref="A4:X4"/>
    <mergeCell ref="C6:C7"/>
    <mergeCell ref="E6:E7"/>
    <mergeCell ref="S6:S7"/>
    <mergeCell ref="O6:Q7"/>
    <mergeCell ref="M6:M7"/>
    <mergeCell ref="G6:G7"/>
    <mergeCell ref="C5:K5"/>
    <mergeCell ref="M5:W5"/>
    <mergeCell ref="O10:Q10"/>
    <mergeCell ref="O11:Q11"/>
    <mergeCell ref="O12:Q12"/>
    <mergeCell ref="O13:Q13"/>
    <mergeCell ref="O15:Q15"/>
  </mergeCells>
  <pageMargins left="0.39" right="0.39" top="0.39" bottom="0.39" header="0" footer="0"/>
  <pageSetup scale="57" fitToHeight="0" orientation="landscape" r:id="rId1"/>
  <ignoredErrors>
    <ignoredError sqref="I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0"/>
  <sheetViews>
    <sheetView rightToLeft="1" view="pageBreakPreview" zoomScaleNormal="100" zoomScaleSheetLayoutView="100" workbookViewId="0">
      <selection activeCell="G9" sqref="G9"/>
    </sheetView>
  </sheetViews>
  <sheetFormatPr defaultRowHeight="30" customHeight="1"/>
  <cols>
    <col min="1" max="1" width="5.140625" style="17" customWidth="1"/>
    <col min="2" max="2" width="34.140625" style="17" customWidth="1"/>
    <col min="3" max="3" width="1.28515625" style="17" customWidth="1"/>
    <col min="4" max="4" width="19.42578125" style="17" customWidth="1"/>
    <col min="5" max="5" width="1.28515625" style="17" customWidth="1"/>
    <col min="6" max="6" width="13.5703125" style="17" customWidth="1"/>
    <col min="7" max="7" width="1.28515625" style="17" customWidth="1"/>
    <col min="8" max="8" width="19.42578125" style="17" customWidth="1"/>
    <col min="9" max="9" width="1.28515625" style="17" customWidth="1"/>
    <col min="10" max="10" width="15.7109375" style="17" customWidth="1"/>
    <col min="11" max="11" width="0.28515625" style="17" customWidth="1"/>
    <col min="12" max="16384" width="9.140625" style="17"/>
  </cols>
  <sheetData>
    <row r="1" spans="1:10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0" customHeight="1">
      <c r="A2" s="111" t="s">
        <v>112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0" customHeight="1">
      <c r="A3" s="111" t="s">
        <v>156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30" customHeight="1">
      <c r="A4" s="16" t="s">
        <v>78</v>
      </c>
      <c r="B4" s="114" t="s">
        <v>79</v>
      </c>
      <c r="C4" s="114"/>
      <c r="D4" s="114"/>
      <c r="E4" s="114"/>
      <c r="F4" s="114"/>
      <c r="G4" s="114"/>
      <c r="H4" s="114"/>
      <c r="I4" s="114"/>
      <c r="J4" s="114"/>
    </row>
    <row r="5" spans="1:10" ht="30" customHeight="1">
      <c r="D5" s="115" t="s">
        <v>71</v>
      </c>
      <c r="E5" s="115"/>
      <c r="F5" s="115"/>
      <c r="H5" s="115" t="s">
        <v>72</v>
      </c>
      <c r="I5" s="115"/>
      <c r="J5" s="115"/>
    </row>
    <row r="6" spans="1:10" ht="42.75" customHeight="1">
      <c r="A6" s="115" t="s">
        <v>80</v>
      </c>
      <c r="B6" s="115"/>
      <c r="D6" s="6" t="s">
        <v>81</v>
      </c>
      <c r="E6" s="18"/>
      <c r="F6" s="6" t="s">
        <v>82</v>
      </c>
      <c r="H6" s="6" t="s">
        <v>81</v>
      </c>
      <c r="I6" s="18"/>
      <c r="J6" s="6" t="s">
        <v>82</v>
      </c>
    </row>
    <row r="7" spans="1:10" ht="30" customHeight="1">
      <c r="A7" s="126" t="s">
        <v>51</v>
      </c>
      <c r="B7" s="126"/>
      <c r="C7" s="7"/>
      <c r="D7" s="11">
        <f>'سود سپرده بانکی'!G7</f>
        <v>4861861</v>
      </c>
      <c r="E7" s="7"/>
      <c r="F7" s="10"/>
      <c r="G7" s="7"/>
      <c r="H7" s="11">
        <f>'سود سپرده بانکی'!M7</f>
        <v>6563749</v>
      </c>
      <c r="J7" s="3"/>
    </row>
    <row r="8" spans="1:10" ht="30" customHeight="1">
      <c r="A8" s="123" t="s">
        <v>52</v>
      </c>
      <c r="B8" s="123"/>
      <c r="C8" s="7"/>
      <c r="D8" s="11">
        <f>'سود سپرده بانکی'!G8</f>
        <v>16123</v>
      </c>
      <c r="E8" s="7"/>
      <c r="F8" s="12"/>
      <c r="G8" s="7"/>
      <c r="H8" s="11">
        <f>'سود سپرده بانکی'!M8</f>
        <v>190629003</v>
      </c>
      <c r="J8" s="4"/>
    </row>
    <row r="9" spans="1:10" ht="30" customHeight="1">
      <c r="A9" s="123" t="s">
        <v>53</v>
      </c>
      <c r="B9" s="123"/>
      <c r="C9" s="7"/>
      <c r="D9" s="11">
        <f>'سود سپرده بانکی'!G9</f>
        <v>0</v>
      </c>
      <c r="E9" s="7"/>
      <c r="F9" s="14"/>
      <c r="G9" s="7"/>
      <c r="H9" s="11">
        <f>'سود سپرده بانکی'!M9</f>
        <v>559152</v>
      </c>
      <c r="J9" s="5"/>
    </row>
    <row r="10" spans="1:10" s="26" customFormat="1" ht="30" customHeight="1">
      <c r="A10" s="111" t="s">
        <v>43</v>
      </c>
      <c r="B10" s="111"/>
      <c r="C10" s="20"/>
      <c r="D10" s="22">
        <f>SUM(D7:D9)</f>
        <v>4877984</v>
      </c>
      <c r="E10" s="20"/>
      <c r="F10" s="22"/>
      <c r="G10" s="20"/>
      <c r="H10" s="22">
        <f>SUM(H7:H9)</f>
        <v>197751904</v>
      </c>
      <c r="J10" s="27"/>
    </row>
  </sheetData>
  <mergeCells count="11"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view="pageBreakPreview" zoomScaleNormal="100" zoomScaleSheetLayoutView="100" workbookViewId="0">
      <selection activeCell="F10" sqref="F10"/>
    </sheetView>
  </sheetViews>
  <sheetFormatPr defaultRowHeight="30" customHeight="1"/>
  <cols>
    <col min="1" max="1" width="5.140625" style="7" customWidth="1"/>
    <col min="2" max="2" width="41.5703125" style="7" customWidth="1"/>
    <col min="3" max="3" width="1.28515625" style="7" customWidth="1"/>
    <col min="4" max="4" width="19.42578125" style="7" customWidth="1"/>
    <col min="5" max="5" width="1.28515625" style="7" customWidth="1"/>
    <col min="6" max="6" width="19.42578125" style="7" customWidth="1"/>
    <col min="7" max="7" width="0.28515625" style="17" customWidth="1"/>
    <col min="8" max="16384" width="9.140625" style="17"/>
  </cols>
  <sheetData>
    <row r="1" spans="1:6" ht="30" customHeight="1">
      <c r="A1" s="111" t="s">
        <v>114</v>
      </c>
      <c r="B1" s="111"/>
      <c r="C1" s="111"/>
      <c r="D1" s="111"/>
      <c r="E1" s="111"/>
      <c r="F1" s="111"/>
    </row>
    <row r="2" spans="1:6" ht="30" customHeight="1">
      <c r="A2" s="111" t="s">
        <v>113</v>
      </c>
      <c r="B2" s="111"/>
      <c r="C2" s="111"/>
      <c r="D2" s="111"/>
      <c r="E2" s="111"/>
      <c r="F2" s="111"/>
    </row>
    <row r="3" spans="1:6" ht="30" customHeight="1">
      <c r="A3" s="111" t="s">
        <v>156</v>
      </c>
      <c r="B3" s="111"/>
      <c r="C3" s="111"/>
      <c r="D3" s="111"/>
      <c r="E3" s="111"/>
      <c r="F3" s="111"/>
    </row>
    <row r="5" spans="1:6" s="25" customFormat="1" ht="30" customHeight="1">
      <c r="A5" s="16" t="s">
        <v>83</v>
      </c>
      <c r="B5" s="114" t="s">
        <v>69</v>
      </c>
      <c r="C5" s="114"/>
      <c r="D5" s="114"/>
      <c r="E5" s="114"/>
      <c r="F5" s="114"/>
    </row>
    <row r="6" spans="1:6" ht="30" customHeight="1">
      <c r="D6" s="1" t="s">
        <v>71</v>
      </c>
      <c r="F6" s="1" t="s">
        <v>157</v>
      </c>
    </row>
    <row r="7" spans="1:6" ht="30" customHeight="1">
      <c r="A7" s="115" t="s">
        <v>69</v>
      </c>
      <c r="B7" s="115"/>
      <c r="D7" s="2" t="s">
        <v>48</v>
      </c>
      <c r="F7" s="2" t="s">
        <v>48</v>
      </c>
    </row>
    <row r="8" spans="1:6" ht="30" customHeight="1">
      <c r="A8" s="122" t="s">
        <v>69</v>
      </c>
      <c r="B8" s="122"/>
      <c r="D8" s="7">
        <v>0</v>
      </c>
      <c r="F8" s="11">
        <v>6769849428</v>
      </c>
    </row>
    <row r="9" spans="1:6" ht="30" customHeight="1">
      <c r="A9" s="121" t="s">
        <v>84</v>
      </c>
      <c r="B9" s="121"/>
      <c r="D9" s="11">
        <v>0</v>
      </c>
      <c r="F9" s="11">
        <v>0</v>
      </c>
    </row>
    <row r="10" spans="1:6" ht="30" customHeight="1">
      <c r="A10" s="121" t="s">
        <v>85</v>
      </c>
      <c r="B10" s="121"/>
      <c r="D10" s="13">
        <v>24</v>
      </c>
      <c r="F10" s="13">
        <v>115946292</v>
      </c>
    </row>
    <row r="11" spans="1:6" ht="30" customHeight="1">
      <c r="A11" s="111" t="s">
        <v>43</v>
      </c>
      <c r="B11" s="111"/>
      <c r="D11" s="15">
        <f>D8+D9+D10</f>
        <v>24</v>
      </c>
      <c r="F11" s="15">
        <f>SUM(F8:F10)</f>
        <v>6885795720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W40"/>
  <sheetViews>
    <sheetView rightToLeft="1" view="pageBreakPreview" topLeftCell="A25" zoomScaleNormal="100" zoomScaleSheetLayoutView="100" workbookViewId="0">
      <selection activeCell="P37" sqref="P37"/>
    </sheetView>
  </sheetViews>
  <sheetFormatPr defaultRowHeight="30" customHeight="1"/>
  <cols>
    <col min="1" max="1" width="39" style="7" customWidth="1"/>
    <col min="2" max="2" width="1.28515625" style="7" customWidth="1"/>
    <col min="3" max="3" width="16.85546875" style="7" customWidth="1"/>
    <col min="4" max="4" width="1.28515625" style="7" customWidth="1"/>
    <col min="5" max="5" width="20.710937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7.7109375" style="7" customWidth="1"/>
    <col min="10" max="10" width="1.28515625" style="7" customWidth="1"/>
    <col min="11" max="11" width="16.7109375" style="7" customWidth="1"/>
    <col min="12" max="12" width="1.28515625" style="7" customWidth="1"/>
    <col min="13" max="13" width="15.5703125" style="7" customWidth="1"/>
    <col min="14" max="14" width="1.28515625" style="7" customWidth="1"/>
    <col min="15" max="15" width="18.7109375" style="7" customWidth="1"/>
    <col min="16" max="16" width="1.28515625" style="7" customWidth="1"/>
    <col min="17" max="17" width="19.7109375" style="51" customWidth="1"/>
    <col min="18" max="18" width="1.28515625" style="7" customWidth="1"/>
    <col min="19" max="19" width="18.5703125" style="7" customWidth="1"/>
    <col min="20" max="20" width="0.28515625" style="17" customWidth="1"/>
    <col min="21" max="22" width="9.140625" style="17"/>
    <col min="23" max="23" width="16" style="17" bestFit="1" customWidth="1"/>
    <col min="24" max="16384" width="9.140625" style="17"/>
  </cols>
  <sheetData>
    <row r="1" spans="1:19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30" customHeight="1">
      <c r="A2" s="111" t="s">
        <v>112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0" customHeight="1">
      <c r="A3" s="111" t="s">
        <v>156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30" customHeight="1">
      <c r="A4" s="114" t="s">
        <v>73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30" customHeight="1">
      <c r="A5" s="115" t="s">
        <v>44</v>
      </c>
      <c r="C5" s="115" t="s">
        <v>86</v>
      </c>
      <c r="D5" s="115"/>
      <c r="E5" s="115"/>
      <c r="F5" s="115"/>
      <c r="G5" s="115"/>
      <c r="I5" s="115" t="s">
        <v>71</v>
      </c>
      <c r="J5" s="115"/>
      <c r="K5" s="115"/>
      <c r="L5" s="115"/>
      <c r="M5" s="115"/>
      <c r="O5" s="115" t="s">
        <v>72</v>
      </c>
      <c r="P5" s="115"/>
      <c r="Q5" s="115"/>
      <c r="R5" s="115"/>
      <c r="S5" s="115"/>
    </row>
    <row r="6" spans="1:19" ht="41.25" customHeight="1">
      <c r="A6" s="115"/>
      <c r="C6" s="84" t="s">
        <v>87</v>
      </c>
      <c r="D6" s="85"/>
      <c r="E6" s="84" t="s">
        <v>88</v>
      </c>
      <c r="F6" s="85"/>
      <c r="G6" s="84" t="s">
        <v>89</v>
      </c>
      <c r="I6" s="6" t="s">
        <v>90</v>
      </c>
      <c r="J6" s="8"/>
      <c r="K6" s="6" t="s">
        <v>91</v>
      </c>
      <c r="L6" s="8"/>
      <c r="M6" s="6" t="s">
        <v>92</v>
      </c>
      <c r="O6" s="6" t="s">
        <v>90</v>
      </c>
      <c r="P6" s="8"/>
      <c r="Q6" s="81" t="s">
        <v>91</v>
      </c>
      <c r="R6" s="8"/>
      <c r="S6" s="81" t="s">
        <v>92</v>
      </c>
    </row>
    <row r="7" spans="1:19" ht="30" customHeight="1">
      <c r="A7" s="75" t="s">
        <v>37</v>
      </c>
      <c r="C7" s="85" t="s">
        <v>93</v>
      </c>
      <c r="D7" s="19"/>
      <c r="E7" s="86">
        <v>30514927</v>
      </c>
      <c r="F7" s="19"/>
      <c r="G7" s="86">
        <v>40</v>
      </c>
      <c r="I7" s="9">
        <v>0</v>
      </c>
      <c r="K7" s="9">
        <v>0</v>
      </c>
      <c r="M7" s="9">
        <v>0</v>
      </c>
      <c r="O7" s="9">
        <v>1220597080</v>
      </c>
      <c r="Q7" s="50">
        <v>0</v>
      </c>
      <c r="S7" s="51">
        <f>O7+Q7</f>
        <v>1220597080</v>
      </c>
    </row>
    <row r="8" spans="1:19" ht="30" customHeight="1">
      <c r="A8" s="28" t="s">
        <v>135</v>
      </c>
      <c r="C8" s="19" t="s">
        <v>5</v>
      </c>
      <c r="D8" s="19"/>
      <c r="E8" s="87">
        <v>60439089</v>
      </c>
      <c r="F8" s="19"/>
      <c r="G8" s="87">
        <v>360</v>
      </c>
      <c r="I8" s="11">
        <v>0</v>
      </c>
      <c r="K8" s="11">
        <v>0</v>
      </c>
      <c r="M8" s="11">
        <v>0</v>
      </c>
      <c r="O8" s="11">
        <v>21758072040</v>
      </c>
      <c r="Q8" s="51">
        <v>0</v>
      </c>
      <c r="S8" s="51">
        <f>O8+Q8</f>
        <v>21758072040</v>
      </c>
    </row>
    <row r="9" spans="1:19" ht="30" customHeight="1">
      <c r="A9" s="28" t="s">
        <v>141</v>
      </c>
      <c r="C9" s="19" t="s">
        <v>94</v>
      </c>
      <c r="D9" s="19"/>
      <c r="E9" s="87">
        <v>38815909</v>
      </c>
      <c r="F9" s="19"/>
      <c r="G9" s="87">
        <v>350</v>
      </c>
      <c r="I9" s="11">
        <v>0</v>
      </c>
      <c r="K9" s="11">
        <v>0</v>
      </c>
      <c r="M9" s="11">
        <v>0</v>
      </c>
      <c r="O9" s="11">
        <v>13585568150</v>
      </c>
      <c r="Q9" s="51">
        <v>0</v>
      </c>
      <c r="S9" s="51">
        <f t="shared" ref="S9:S30" si="0">O9+Q9</f>
        <v>13585568150</v>
      </c>
    </row>
    <row r="10" spans="1:19" ht="30" customHeight="1">
      <c r="A10" s="28" t="s">
        <v>132</v>
      </c>
      <c r="C10" s="19" t="s">
        <v>133</v>
      </c>
      <c r="D10" s="19"/>
      <c r="E10" s="87">
        <v>20600253</v>
      </c>
      <c r="F10" s="19"/>
      <c r="G10" s="87">
        <v>50</v>
      </c>
      <c r="I10" s="11">
        <v>0</v>
      </c>
      <c r="K10" s="51">
        <v>0</v>
      </c>
      <c r="M10" s="11">
        <v>0</v>
      </c>
      <c r="O10" s="11">
        <v>1030012650</v>
      </c>
      <c r="Q10" s="51">
        <v>-95691498</v>
      </c>
      <c r="S10" s="51">
        <f t="shared" si="0"/>
        <v>934321152</v>
      </c>
    </row>
    <row r="11" spans="1:19" ht="30" customHeight="1">
      <c r="A11" s="28" t="s">
        <v>159</v>
      </c>
      <c r="C11" s="19" t="s">
        <v>162</v>
      </c>
      <c r="D11" s="19"/>
      <c r="E11" s="87">
        <v>4387819</v>
      </c>
      <c r="F11" s="19"/>
      <c r="G11" s="87">
        <v>1000</v>
      </c>
      <c r="I11" s="11">
        <v>4387819000</v>
      </c>
      <c r="K11" s="51">
        <v>-570050383</v>
      </c>
      <c r="M11" s="11">
        <f>I11+K11</f>
        <v>3817768617</v>
      </c>
      <c r="O11" s="11">
        <v>4387819000</v>
      </c>
      <c r="Q11" s="51">
        <v>-570050383</v>
      </c>
      <c r="S11" s="51">
        <f>O11+Q11</f>
        <v>3817768617</v>
      </c>
    </row>
    <row r="12" spans="1:19" ht="30" customHeight="1">
      <c r="A12" s="28" t="s">
        <v>28</v>
      </c>
      <c r="C12" s="19" t="s">
        <v>163</v>
      </c>
      <c r="D12" s="19"/>
      <c r="E12" s="87">
        <v>5113203</v>
      </c>
      <c r="F12" s="19"/>
      <c r="G12" s="87">
        <v>1350</v>
      </c>
      <c r="I12" s="11">
        <v>6902824050</v>
      </c>
      <c r="K12" s="51">
        <v>-889624102</v>
      </c>
      <c r="M12" s="11">
        <f t="shared" ref="M12:M13" si="1">I12+K12</f>
        <v>6013199948</v>
      </c>
      <c r="O12" s="11">
        <v>6902824050</v>
      </c>
      <c r="Q12" s="51">
        <v>-889624102</v>
      </c>
      <c r="S12" s="51">
        <f t="shared" ref="S12:S13" si="2">O12+Q12</f>
        <v>6013199948</v>
      </c>
    </row>
    <row r="13" spans="1:19" ht="30" customHeight="1">
      <c r="A13" s="28" t="s">
        <v>160</v>
      </c>
      <c r="C13" s="19" t="s">
        <v>161</v>
      </c>
      <c r="D13" s="19"/>
      <c r="E13" s="87">
        <v>10330547</v>
      </c>
      <c r="F13" s="19"/>
      <c r="G13" s="87">
        <v>1000</v>
      </c>
      <c r="I13" s="11">
        <v>10330547000</v>
      </c>
      <c r="K13" s="51">
        <v>-1326010510</v>
      </c>
      <c r="M13" s="11">
        <f t="shared" si="1"/>
        <v>9004536490</v>
      </c>
      <c r="O13" s="11">
        <v>10330547000</v>
      </c>
      <c r="Q13" s="51">
        <v>-1326010510</v>
      </c>
      <c r="S13" s="51">
        <f t="shared" si="2"/>
        <v>9004536490</v>
      </c>
    </row>
    <row r="14" spans="1:19" ht="30" customHeight="1">
      <c r="A14" s="28" t="s">
        <v>142</v>
      </c>
      <c r="C14" s="19" t="s">
        <v>5</v>
      </c>
      <c r="D14" s="19"/>
      <c r="E14" s="87">
        <v>11750844</v>
      </c>
      <c r="F14" s="19"/>
      <c r="G14" s="87">
        <v>1000</v>
      </c>
      <c r="I14" s="11">
        <v>0</v>
      </c>
      <c r="K14" s="11">
        <v>0</v>
      </c>
      <c r="M14" s="11">
        <v>0</v>
      </c>
      <c r="O14" s="11">
        <v>11750844000</v>
      </c>
      <c r="Q14" s="51">
        <v>0</v>
      </c>
      <c r="S14" s="51">
        <f t="shared" si="0"/>
        <v>11750844000</v>
      </c>
    </row>
    <row r="15" spans="1:19" ht="30" customHeight="1">
      <c r="A15" s="28" t="s">
        <v>17</v>
      </c>
      <c r="C15" s="19" t="s">
        <v>5</v>
      </c>
      <c r="D15" s="19"/>
      <c r="E15" s="87">
        <v>296399961</v>
      </c>
      <c r="F15" s="19"/>
      <c r="G15" s="87">
        <v>11</v>
      </c>
      <c r="I15" s="11">
        <v>0</v>
      </c>
      <c r="K15" s="11">
        <v>0</v>
      </c>
      <c r="M15" s="11">
        <v>0</v>
      </c>
      <c r="O15" s="11">
        <v>3260399571</v>
      </c>
      <c r="Q15" s="51">
        <v>0</v>
      </c>
      <c r="S15" s="51">
        <f t="shared" si="0"/>
        <v>3260399571</v>
      </c>
    </row>
    <row r="16" spans="1:19" ht="30" customHeight="1">
      <c r="A16" s="28" t="s">
        <v>36</v>
      </c>
      <c r="C16" s="19" t="s">
        <v>5</v>
      </c>
      <c r="D16" s="19"/>
      <c r="E16" s="87">
        <v>5329540</v>
      </c>
      <c r="F16" s="19"/>
      <c r="G16" s="87">
        <v>350</v>
      </c>
      <c r="I16" s="11">
        <v>0</v>
      </c>
      <c r="K16" s="11">
        <v>0</v>
      </c>
      <c r="M16" s="11">
        <v>0</v>
      </c>
      <c r="O16" s="11">
        <v>1865339000</v>
      </c>
      <c r="Q16" s="51">
        <v>0</v>
      </c>
      <c r="S16" s="51">
        <f t="shared" si="0"/>
        <v>1865339000</v>
      </c>
    </row>
    <row r="17" spans="1:23" ht="30" customHeight="1">
      <c r="A17" s="28" t="s">
        <v>16</v>
      </c>
      <c r="C17" s="19" t="s">
        <v>95</v>
      </c>
      <c r="D17" s="19"/>
      <c r="E17" s="87">
        <v>8099986</v>
      </c>
      <c r="F17" s="19"/>
      <c r="G17" s="87">
        <v>650</v>
      </c>
      <c r="I17" s="11">
        <v>0</v>
      </c>
      <c r="K17" s="11">
        <v>0</v>
      </c>
      <c r="M17" s="11">
        <v>0</v>
      </c>
      <c r="O17" s="11">
        <v>5264990900</v>
      </c>
      <c r="Q17" s="51">
        <v>0</v>
      </c>
      <c r="S17" s="51">
        <f t="shared" si="0"/>
        <v>5264990900</v>
      </c>
    </row>
    <row r="18" spans="1:23" ht="30" customHeight="1">
      <c r="A18" s="28" t="s">
        <v>19</v>
      </c>
      <c r="C18" s="19" t="s">
        <v>95</v>
      </c>
      <c r="D18" s="19"/>
      <c r="E18" s="87">
        <v>3382441</v>
      </c>
      <c r="F18" s="19"/>
      <c r="G18" s="87">
        <v>2280</v>
      </c>
      <c r="I18" s="11">
        <v>0</v>
      </c>
      <c r="K18" s="11">
        <v>0</v>
      </c>
      <c r="M18" s="11">
        <v>0</v>
      </c>
      <c r="O18" s="11">
        <v>7711965480</v>
      </c>
      <c r="Q18" s="51">
        <v>0</v>
      </c>
      <c r="S18" s="51">
        <f>O18+Q18</f>
        <v>7711965480</v>
      </c>
    </row>
    <row r="19" spans="1:23" ht="30" customHeight="1">
      <c r="A19" s="28" t="s">
        <v>41</v>
      </c>
      <c r="C19" s="19" t="s">
        <v>96</v>
      </c>
      <c r="D19" s="19"/>
      <c r="E19" s="87">
        <v>13500000</v>
      </c>
      <c r="F19" s="19"/>
      <c r="G19" s="87">
        <v>27</v>
      </c>
      <c r="I19" s="11">
        <v>0</v>
      </c>
      <c r="K19" s="11">
        <v>0</v>
      </c>
      <c r="M19" s="11">
        <v>0</v>
      </c>
      <c r="O19" s="11">
        <v>364500000</v>
      </c>
      <c r="Q19" s="51">
        <v>0</v>
      </c>
      <c r="S19" s="51">
        <f t="shared" si="0"/>
        <v>364500000</v>
      </c>
    </row>
    <row r="20" spans="1:23" ht="30" customHeight="1">
      <c r="A20" s="28" t="s">
        <v>34</v>
      </c>
      <c r="C20" s="19" t="s">
        <v>97</v>
      </c>
      <c r="D20" s="19"/>
      <c r="E20" s="87">
        <v>300000</v>
      </c>
      <c r="F20" s="19"/>
      <c r="G20" s="87">
        <v>1160</v>
      </c>
      <c r="I20" s="11">
        <v>0</v>
      </c>
      <c r="K20" s="11">
        <v>0</v>
      </c>
      <c r="M20" s="11">
        <v>0</v>
      </c>
      <c r="O20" s="11">
        <v>348000000</v>
      </c>
      <c r="Q20" s="51">
        <v>0</v>
      </c>
      <c r="S20" s="51">
        <f t="shared" si="0"/>
        <v>348000000</v>
      </c>
    </row>
    <row r="21" spans="1:23" ht="30" customHeight="1">
      <c r="A21" s="28" t="s">
        <v>39</v>
      </c>
      <c r="C21" s="19" t="s">
        <v>95</v>
      </c>
      <c r="D21" s="19"/>
      <c r="E21" s="87">
        <v>8000000</v>
      </c>
      <c r="F21" s="19"/>
      <c r="G21" s="87">
        <v>380</v>
      </c>
      <c r="I21" s="11">
        <v>0</v>
      </c>
      <c r="K21" s="11">
        <v>0</v>
      </c>
      <c r="M21" s="11">
        <v>0</v>
      </c>
      <c r="O21" s="11">
        <v>3040000000</v>
      </c>
      <c r="Q21" s="51">
        <v>0</v>
      </c>
      <c r="S21" s="51">
        <f t="shared" si="0"/>
        <v>3040000000</v>
      </c>
    </row>
    <row r="22" spans="1:23" ht="30" customHeight="1">
      <c r="A22" s="28" t="s">
        <v>42</v>
      </c>
      <c r="C22" s="19" t="s">
        <v>98</v>
      </c>
      <c r="D22" s="19"/>
      <c r="E22" s="87">
        <v>1048946</v>
      </c>
      <c r="F22" s="19"/>
      <c r="G22" s="87">
        <v>75</v>
      </c>
      <c r="I22" s="11">
        <v>0</v>
      </c>
      <c r="K22" s="11">
        <v>0</v>
      </c>
      <c r="M22" s="11">
        <v>0</v>
      </c>
      <c r="O22" s="11">
        <v>78670950</v>
      </c>
      <c r="Q22" s="51">
        <v>0</v>
      </c>
      <c r="S22" s="51">
        <f t="shared" si="0"/>
        <v>78670950</v>
      </c>
    </row>
    <row r="23" spans="1:23" ht="30" customHeight="1">
      <c r="A23" s="28" t="s">
        <v>31</v>
      </c>
      <c r="C23" s="19" t="s">
        <v>5</v>
      </c>
      <c r="D23" s="19"/>
      <c r="E23" s="87">
        <v>31445210</v>
      </c>
      <c r="F23" s="19"/>
      <c r="G23" s="87">
        <v>50</v>
      </c>
      <c r="I23" s="11">
        <v>0</v>
      </c>
      <c r="K23" s="11">
        <v>0</v>
      </c>
      <c r="M23" s="11">
        <v>0</v>
      </c>
      <c r="O23" s="11">
        <v>1572260500</v>
      </c>
      <c r="Q23" s="51">
        <v>0</v>
      </c>
      <c r="S23" s="51">
        <f t="shared" si="0"/>
        <v>1572260500</v>
      </c>
    </row>
    <row r="24" spans="1:23" ht="30" customHeight="1">
      <c r="A24" s="28" t="s">
        <v>29</v>
      </c>
      <c r="C24" s="19" t="s">
        <v>94</v>
      </c>
      <c r="D24" s="19"/>
      <c r="E24" s="87">
        <v>43500000</v>
      </c>
      <c r="F24" s="19"/>
      <c r="G24" s="87">
        <v>550</v>
      </c>
      <c r="I24" s="11">
        <v>0</v>
      </c>
      <c r="K24" s="11">
        <v>0</v>
      </c>
      <c r="M24" s="11">
        <v>0</v>
      </c>
      <c r="O24" s="11">
        <v>23925000000</v>
      </c>
      <c r="Q24" s="51">
        <v>0</v>
      </c>
      <c r="S24" s="51">
        <f t="shared" si="0"/>
        <v>23925000000</v>
      </c>
    </row>
    <row r="25" spans="1:23" ht="30" customHeight="1">
      <c r="A25" s="28" t="s">
        <v>18</v>
      </c>
      <c r="C25" s="19" t="s">
        <v>95</v>
      </c>
      <c r="D25" s="19"/>
      <c r="E25" s="87">
        <v>14391845</v>
      </c>
      <c r="F25" s="19"/>
      <c r="G25" s="87">
        <v>248</v>
      </c>
      <c r="I25" s="11">
        <v>0</v>
      </c>
      <c r="K25" s="11">
        <v>0</v>
      </c>
      <c r="M25" s="11">
        <v>0</v>
      </c>
      <c r="O25" s="11">
        <v>3569177560</v>
      </c>
      <c r="Q25" s="51">
        <v>0</v>
      </c>
      <c r="S25" s="51">
        <f t="shared" si="0"/>
        <v>3569177560</v>
      </c>
      <c r="W25" s="30"/>
    </row>
    <row r="26" spans="1:23" ht="30" customHeight="1">
      <c r="A26" s="28" t="s">
        <v>15</v>
      </c>
      <c r="C26" s="19" t="s">
        <v>5</v>
      </c>
      <c r="D26" s="19"/>
      <c r="E26" s="87">
        <v>75</v>
      </c>
      <c r="F26" s="19"/>
      <c r="G26" s="87">
        <v>7000</v>
      </c>
      <c r="I26" s="11">
        <v>0</v>
      </c>
      <c r="K26" s="11">
        <v>0</v>
      </c>
      <c r="M26" s="11">
        <v>0</v>
      </c>
      <c r="O26" s="11">
        <v>525000</v>
      </c>
      <c r="Q26" s="51">
        <v>0</v>
      </c>
      <c r="S26" s="51">
        <f t="shared" si="0"/>
        <v>525000</v>
      </c>
      <c r="W26" s="30"/>
    </row>
    <row r="27" spans="1:23" ht="30" customHeight="1">
      <c r="A27" s="28" t="s">
        <v>120</v>
      </c>
      <c r="C27" s="19" t="s">
        <v>95</v>
      </c>
      <c r="D27" s="19"/>
      <c r="E27" s="87">
        <v>7153912</v>
      </c>
      <c r="F27" s="19"/>
      <c r="G27" s="87">
        <v>1000</v>
      </c>
      <c r="I27" s="11">
        <v>0</v>
      </c>
      <c r="K27" s="11">
        <v>0</v>
      </c>
      <c r="M27" s="11">
        <v>0</v>
      </c>
      <c r="O27" s="11">
        <v>7153912000</v>
      </c>
      <c r="Q27" s="51">
        <v>0</v>
      </c>
      <c r="S27" s="51">
        <f>O27+Q27</f>
        <v>7153912000</v>
      </c>
    </row>
    <row r="28" spans="1:23" ht="30" customHeight="1">
      <c r="A28" s="28" t="s">
        <v>38</v>
      </c>
      <c r="C28" s="19" t="s">
        <v>134</v>
      </c>
      <c r="D28" s="19"/>
      <c r="E28" s="87">
        <v>19700000</v>
      </c>
      <c r="F28" s="19"/>
      <c r="G28" s="87">
        <v>28</v>
      </c>
      <c r="I28" s="11">
        <v>0</v>
      </c>
      <c r="K28" s="11">
        <v>0</v>
      </c>
      <c r="M28" s="11">
        <f>I28</f>
        <v>0</v>
      </c>
      <c r="O28" s="11">
        <v>19700000</v>
      </c>
      <c r="Q28" s="51">
        <v>0</v>
      </c>
      <c r="S28" s="51">
        <f t="shared" si="0"/>
        <v>19700000</v>
      </c>
    </row>
    <row r="29" spans="1:23" ht="30" customHeight="1">
      <c r="A29" s="28" t="s">
        <v>139</v>
      </c>
      <c r="C29" s="19" t="s">
        <v>144</v>
      </c>
      <c r="D29" s="19"/>
      <c r="E29" s="87">
        <v>400</v>
      </c>
      <c r="F29" s="19"/>
      <c r="G29" s="87">
        <v>315594</v>
      </c>
      <c r="I29" s="11">
        <v>0</v>
      </c>
      <c r="K29" s="51">
        <v>0</v>
      </c>
      <c r="M29" s="11">
        <v>0</v>
      </c>
      <c r="O29" s="11">
        <v>126237600</v>
      </c>
      <c r="Q29" s="51">
        <v>0</v>
      </c>
      <c r="S29" s="51">
        <f t="shared" si="0"/>
        <v>126237600</v>
      </c>
    </row>
    <row r="30" spans="1:23" ht="30" customHeight="1">
      <c r="A30" s="28" t="s">
        <v>140</v>
      </c>
      <c r="C30" s="19" t="s">
        <v>123</v>
      </c>
      <c r="D30" s="19"/>
      <c r="E30" s="87">
        <v>46</v>
      </c>
      <c r="F30" s="19"/>
      <c r="G30" s="87">
        <v>5121186</v>
      </c>
      <c r="I30" s="11">
        <v>0</v>
      </c>
      <c r="K30" s="51">
        <v>0</v>
      </c>
      <c r="M30" s="11">
        <f>I30</f>
        <v>0</v>
      </c>
      <c r="O30" s="11">
        <v>271060244</v>
      </c>
      <c r="Q30" s="51">
        <v>0</v>
      </c>
      <c r="S30" s="51">
        <f t="shared" si="0"/>
        <v>271060244</v>
      </c>
    </row>
    <row r="31" spans="1:23" ht="30" customHeight="1" thickBot="1">
      <c r="A31" s="20" t="s">
        <v>43</v>
      </c>
      <c r="C31" s="11"/>
      <c r="E31" s="11"/>
      <c r="G31" s="11"/>
      <c r="I31" s="22">
        <f>SUM(I7:I30)</f>
        <v>21621190050</v>
      </c>
      <c r="K31" s="53">
        <f>SUM(K7:K30)</f>
        <v>-2785684995</v>
      </c>
      <c r="M31" s="22">
        <f>SUM(M7:M30)</f>
        <v>18835505055</v>
      </c>
      <c r="O31" s="22">
        <f>SUM(O7:O30)</f>
        <v>129538022775</v>
      </c>
      <c r="Q31" s="53">
        <f>SUM(Q7:Q30)</f>
        <v>-2881376493</v>
      </c>
      <c r="S31" s="107">
        <f>SUM(S7:S30)</f>
        <v>126656646282</v>
      </c>
    </row>
    <row r="32" spans="1:23" ht="30" customHeight="1" thickTop="1"/>
    <row r="34" spans="15:19" ht="30" customHeight="1">
      <c r="O34" s="11"/>
    </row>
    <row r="35" spans="15:19" ht="30" customHeight="1">
      <c r="O35" s="11"/>
    </row>
    <row r="37" spans="15:19" ht="30" customHeight="1">
      <c r="S37" s="11"/>
    </row>
    <row r="38" spans="15:19" ht="30" customHeight="1">
      <c r="S38" s="11"/>
    </row>
    <row r="39" spans="15:19" ht="30" customHeight="1">
      <c r="S39" s="11"/>
    </row>
    <row r="40" spans="15:19" ht="30" customHeight="1">
      <c r="S40" s="11"/>
    </row>
  </sheetData>
  <autoFilter ref="A1:A35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0"/>
  <sheetViews>
    <sheetView rightToLeft="1" view="pageBreakPreview" zoomScaleNormal="100" zoomScaleSheetLayoutView="100" workbookViewId="0">
      <selection activeCell="C7" sqref="C7"/>
    </sheetView>
  </sheetViews>
  <sheetFormatPr defaultRowHeight="30" customHeight="1"/>
  <cols>
    <col min="1" max="1" width="39" style="7" customWidth="1"/>
    <col min="2" max="2" width="1.28515625" style="7" customWidth="1"/>
    <col min="3" max="3" width="14.28515625" style="7" customWidth="1"/>
    <col min="4" max="4" width="1.28515625" style="7" customWidth="1"/>
    <col min="5" max="5" width="10.4257812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4.28515625" style="7" customWidth="1"/>
    <col min="10" max="10" width="1.28515625" style="7" customWidth="1"/>
    <col min="11" max="11" width="12" style="7" customWidth="1"/>
    <col min="12" max="12" width="1.28515625" style="7" customWidth="1"/>
    <col min="13" max="13" width="15.5703125" style="7" customWidth="1"/>
    <col min="14" max="14" width="0.28515625" style="17" customWidth="1"/>
    <col min="15" max="16384" width="9.140625" style="17"/>
  </cols>
  <sheetData>
    <row r="1" spans="1:13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30" customHeight="1">
      <c r="A2" s="111" t="s">
        <v>113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30" customHeight="1">
      <c r="A3" s="111" t="s">
        <v>156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30" customHeight="1">
      <c r="A4" s="135" t="s">
        <v>101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3" ht="30" customHeight="1">
      <c r="A5" s="115" t="s">
        <v>57</v>
      </c>
      <c r="C5" s="115" t="s">
        <v>71</v>
      </c>
      <c r="D5" s="115"/>
      <c r="E5" s="115"/>
      <c r="F5" s="115"/>
      <c r="G5" s="115"/>
      <c r="I5" s="115" t="s">
        <v>72</v>
      </c>
      <c r="J5" s="115"/>
      <c r="K5" s="115"/>
      <c r="L5" s="115"/>
      <c r="M5" s="115"/>
    </row>
    <row r="6" spans="1:13" ht="30" customHeight="1">
      <c r="A6" s="115"/>
      <c r="C6" s="6" t="s">
        <v>99</v>
      </c>
      <c r="D6" s="8"/>
      <c r="E6" s="6" t="s">
        <v>91</v>
      </c>
      <c r="F6" s="8"/>
      <c r="G6" s="6" t="s">
        <v>100</v>
      </c>
      <c r="I6" s="6" t="s">
        <v>99</v>
      </c>
      <c r="J6" s="8"/>
      <c r="K6" s="6" t="s">
        <v>91</v>
      </c>
      <c r="L6" s="8"/>
      <c r="M6" s="6" t="s">
        <v>100</v>
      </c>
    </row>
    <row r="7" spans="1:13" ht="30" customHeight="1">
      <c r="A7" s="8" t="s">
        <v>115</v>
      </c>
      <c r="C7" s="9">
        <v>4861861</v>
      </c>
      <c r="E7" s="9">
        <v>0</v>
      </c>
      <c r="G7" s="9">
        <f>C7</f>
        <v>4861861</v>
      </c>
      <c r="I7" s="9">
        <v>6563749</v>
      </c>
      <c r="K7" s="9">
        <v>0</v>
      </c>
      <c r="M7" s="9">
        <f>I7</f>
        <v>6563749</v>
      </c>
    </row>
    <row r="8" spans="1:13" ht="30" customHeight="1">
      <c r="A8" s="7" t="s">
        <v>116</v>
      </c>
      <c r="C8" s="11">
        <v>16123</v>
      </c>
      <c r="E8" s="11">
        <v>0</v>
      </c>
      <c r="G8" s="11">
        <f>C8</f>
        <v>16123</v>
      </c>
      <c r="I8" s="11">
        <v>190629003</v>
      </c>
      <c r="K8" s="11">
        <v>0</v>
      </c>
      <c r="M8" s="11">
        <f t="shared" ref="M8:M9" si="0">I8</f>
        <v>190629003</v>
      </c>
    </row>
    <row r="9" spans="1:13" ht="30" customHeight="1">
      <c r="A9" s="7" t="s">
        <v>117</v>
      </c>
      <c r="C9" s="11">
        <v>0</v>
      </c>
      <c r="E9" s="13">
        <v>0</v>
      </c>
      <c r="G9" s="13">
        <f>C9</f>
        <v>0</v>
      </c>
      <c r="I9" s="11">
        <v>559152</v>
      </c>
      <c r="K9" s="13">
        <v>0</v>
      </c>
      <c r="M9" s="11">
        <f t="shared" si="0"/>
        <v>559152</v>
      </c>
    </row>
    <row r="10" spans="1:13" ht="30" customHeight="1">
      <c r="A10" s="20" t="s">
        <v>43</v>
      </c>
      <c r="C10" s="22">
        <f>SUM(C7:C9)</f>
        <v>4877984</v>
      </c>
      <c r="D10" s="20"/>
      <c r="E10" s="22">
        <v>0</v>
      </c>
      <c r="F10" s="20"/>
      <c r="G10" s="22">
        <f>SUM(G7:G9)</f>
        <v>4877984</v>
      </c>
      <c r="H10" s="20"/>
      <c r="I10" s="22">
        <f>SUM(I7:I9)</f>
        <v>197751904</v>
      </c>
      <c r="J10" s="20"/>
      <c r="K10" s="22">
        <v>0</v>
      </c>
      <c r="L10" s="20"/>
      <c r="M10" s="22">
        <f>SUM(M7:M9)</f>
        <v>197751904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2025-12-01T10:49:55Z</cp:lastPrinted>
  <dcterms:created xsi:type="dcterms:W3CDTF">2025-08-25T13:34:27Z</dcterms:created>
  <dcterms:modified xsi:type="dcterms:W3CDTF">2026-03-26T06:39:52Z</dcterms:modified>
</cp:coreProperties>
</file>