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1030\"/>
    </mc:Choice>
  </mc:AlternateContent>
  <xr:revisionPtr revIDLastSave="0" documentId="13_ncr:1_{8ED96472-6442-4F75-B80D-2BAF35837266}" xr6:coauthVersionLast="47" xr6:coauthVersionMax="47" xr10:uidLastSave="{00000000-0000-0000-0000-000000000000}"/>
  <bookViews>
    <workbookView xWindow="-120" yWindow="-120" windowWidth="29040" windowHeight="15840" tabRatio="899" firstSheet="11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externalReferences>
    <externalReference r:id="rId22"/>
  </externalReferences>
  <definedNames>
    <definedName name="_xlnm._FilterDatabase" localSheetId="8" hidden="1">'درآمد سرمایه گذاری در سهام'!$A$1:$A$66</definedName>
    <definedName name="_xlnm.Print_Area" localSheetId="4">اوراق!$A$1:$AL$8</definedName>
    <definedName name="_xlnm.Print_Area" localSheetId="2">'اوراق مشتقه'!$A$1:$AW$16</definedName>
    <definedName name="_xlnm.Print_Area" localSheetId="5">'تعدیل قیمت'!$A$1:$N$7</definedName>
    <definedName name="_xlnm.Print_Area" localSheetId="7">درآمد!$A$1:$K$12</definedName>
    <definedName name="_xlnm.Print_Area" localSheetId="19">'درآمد اعمال اختیار'!$A$1:$Z$7</definedName>
    <definedName name="_xlnm.Print_Area" localSheetId="12">'درآمد سپرده بانکی'!$A$1:$K$11</definedName>
    <definedName name="_xlnm.Print_Area" localSheetId="10">'درآمد سرمایه گذاری در اوراق به'!$A$1:$S$7</definedName>
    <definedName name="_xlnm.Print_Area" localSheetId="8">'درآمد سرمایه گذاری در سهام'!$A$1:$W$61</definedName>
    <definedName name="_xlnm.Print_Area" localSheetId="9">'درآمد سرمایه گذاری در صندوق'!$A$1:$W$8</definedName>
    <definedName name="_xlnm.Print_Area" localSheetId="14">'درآمد سود سهام'!$A$1:$T$29</definedName>
    <definedName name="_xlnm.Print_Area" localSheetId="15">'درآمد سود صندوق'!$A$1:$L$7</definedName>
    <definedName name="_xlnm.Print_Area" localSheetId="20">'درآمد ناشی از تغییر قیمت اوراق'!$A$1:$Q$41</definedName>
    <definedName name="_xlnm.Print_Area" localSheetId="18">'درآمد ناشی از فروش'!$A$1:$R$53</definedName>
    <definedName name="_xlnm.Print_Area" localSheetId="13">'سایر درآمدها'!$A$1:$G$12</definedName>
    <definedName name="_xlnm.Print_Area" localSheetId="6">سپرده!$A$1:$M$11</definedName>
    <definedName name="_xlnm.Print_Area" localSheetId="1">سهام!$A$1:$AA$46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وضعیت'!$A$1:$C$24</definedName>
    <definedName name="_xlnm.Print_Area" localSheetId="11">'مبالغ تخصیصی اوراق'!$A$1:$R$7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9" l="1"/>
  <c r="Q40" i="21"/>
  <c r="I40" i="21"/>
  <c r="E40" i="21"/>
  <c r="Q52" i="19"/>
  <c r="Q18" i="19"/>
  <c r="O28" i="15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9" i="2"/>
  <c r="F10" i="8"/>
  <c r="F9" i="8"/>
  <c r="S52" i="9"/>
  <c r="U52" i="9" s="1"/>
  <c r="S49" i="9"/>
  <c r="S33" i="9"/>
  <c r="S44" i="9"/>
  <c r="S43" i="9"/>
  <c r="S9" i="9"/>
  <c r="S10" i="9"/>
  <c r="S11" i="9"/>
  <c r="S12" i="9"/>
  <c r="S13" i="9"/>
  <c r="S14" i="9"/>
  <c r="S15" i="9"/>
  <c r="S16" i="9"/>
  <c r="S17" i="9"/>
  <c r="S18" i="9"/>
  <c r="S19" i="9"/>
  <c r="U19" i="9" s="1"/>
  <c r="S20" i="9"/>
  <c r="S21" i="9"/>
  <c r="S22" i="9"/>
  <c r="S23" i="9"/>
  <c r="S24" i="9"/>
  <c r="S25" i="9"/>
  <c r="S26" i="9"/>
  <c r="S27" i="9"/>
  <c r="S28" i="9"/>
  <c r="S29" i="9"/>
  <c r="S30" i="9"/>
  <c r="U30" i="9" s="1"/>
  <c r="S31" i="9"/>
  <c r="U31" i="9" s="1"/>
  <c r="S32" i="9"/>
  <c r="S34" i="9"/>
  <c r="U34" i="9" s="1"/>
  <c r="S35" i="9"/>
  <c r="S36" i="9"/>
  <c r="S37" i="9"/>
  <c r="U37" i="9" s="1"/>
  <c r="S38" i="9"/>
  <c r="S39" i="9"/>
  <c r="U39" i="9" s="1"/>
  <c r="S40" i="9"/>
  <c r="S41" i="9"/>
  <c r="U41" i="9" s="1"/>
  <c r="S42" i="9"/>
  <c r="S45" i="9"/>
  <c r="S46" i="9"/>
  <c r="S48" i="9"/>
  <c r="U48" i="9" s="1"/>
  <c r="U49" i="9"/>
  <c r="S55" i="9"/>
  <c r="S57" i="9"/>
  <c r="S8" i="9"/>
  <c r="U8" i="9" s="1"/>
  <c r="U9" i="9"/>
  <c r="U10" i="9"/>
  <c r="U11" i="9"/>
  <c r="U12" i="9"/>
  <c r="U14" i="9"/>
  <c r="U16" i="9"/>
  <c r="U17" i="9"/>
  <c r="U18" i="9"/>
  <c r="U24" i="9"/>
  <c r="U25" i="9"/>
  <c r="U26" i="9"/>
  <c r="O15" i="9"/>
  <c r="U15" i="9" s="1"/>
  <c r="O25" i="9"/>
  <c r="O24" i="9"/>
  <c r="O13" i="9"/>
  <c r="U13" i="9" s="1"/>
  <c r="O20" i="9"/>
  <c r="O21" i="9"/>
  <c r="U21" i="9" s="1"/>
  <c r="O22" i="9"/>
  <c r="U22" i="9" s="1"/>
  <c r="O23" i="9"/>
  <c r="U23" i="9" s="1"/>
  <c r="O27" i="9"/>
  <c r="U27" i="9" s="1"/>
  <c r="O28" i="9"/>
  <c r="O29" i="9"/>
  <c r="U29" i="9" s="1"/>
  <c r="O32" i="9"/>
  <c r="O33" i="9"/>
  <c r="O35" i="9"/>
  <c r="O36" i="9"/>
  <c r="O38" i="9"/>
  <c r="U38" i="9" s="1"/>
  <c r="O40" i="9"/>
  <c r="O42" i="9"/>
  <c r="U42" i="9" s="1"/>
  <c r="O43" i="9"/>
  <c r="O44" i="9"/>
  <c r="U44" i="9" s="1"/>
  <c r="O45" i="9"/>
  <c r="O46" i="9"/>
  <c r="O47" i="9"/>
  <c r="U47" i="9" s="1"/>
  <c r="O50" i="9"/>
  <c r="U50" i="9" s="1"/>
  <c r="O51" i="9"/>
  <c r="U51" i="9" s="1"/>
  <c r="O53" i="9"/>
  <c r="U53" i="9" s="1"/>
  <c r="O54" i="9"/>
  <c r="U54" i="9" s="1"/>
  <c r="O55" i="9"/>
  <c r="O56" i="9"/>
  <c r="U56" i="9" s="1"/>
  <c r="O57" i="9"/>
  <c r="O58" i="9"/>
  <c r="U58" i="9" s="1"/>
  <c r="O59" i="9"/>
  <c r="U59" i="9" s="1"/>
  <c r="O60" i="9"/>
  <c r="U60" i="9" s="1"/>
  <c r="M24" i="9"/>
  <c r="M15" i="9"/>
  <c r="M21" i="9"/>
  <c r="M33" i="9"/>
  <c r="M20" i="9"/>
  <c r="M16" i="9"/>
  <c r="M17" i="9"/>
  <c r="M27" i="9"/>
  <c r="M39" i="9"/>
  <c r="M46" i="9"/>
  <c r="M41" i="9"/>
  <c r="M10" i="9"/>
  <c r="M45" i="9"/>
  <c r="M44" i="9"/>
  <c r="M43" i="9"/>
  <c r="M13" i="9"/>
  <c r="M8" i="9"/>
  <c r="I9" i="9"/>
  <c r="I10" i="9"/>
  <c r="I11" i="9"/>
  <c r="I12" i="9"/>
  <c r="I14" i="9"/>
  <c r="I16" i="9"/>
  <c r="I17" i="9"/>
  <c r="I18" i="9"/>
  <c r="I19" i="9"/>
  <c r="I20" i="9"/>
  <c r="I22" i="9"/>
  <c r="I24" i="9"/>
  <c r="I25" i="9"/>
  <c r="I26" i="9"/>
  <c r="I28" i="9"/>
  <c r="I30" i="9"/>
  <c r="I31" i="9"/>
  <c r="I32" i="9"/>
  <c r="I33" i="9"/>
  <c r="I34" i="9"/>
  <c r="I35" i="9"/>
  <c r="I36" i="9"/>
  <c r="I37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8" i="9"/>
  <c r="I38" i="21"/>
  <c r="U45" i="9" l="1"/>
  <c r="U28" i="9"/>
  <c r="U57" i="9"/>
  <c r="U35" i="9"/>
  <c r="U55" i="9"/>
  <c r="U46" i="9"/>
  <c r="U20" i="9"/>
  <c r="U43" i="9"/>
  <c r="S61" i="9"/>
  <c r="U33" i="9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I21" i="21"/>
  <c r="E15" i="9" s="1"/>
  <c r="I15" i="9" s="1"/>
  <c r="I37" i="21"/>
  <c r="C40" i="21"/>
  <c r="I23" i="21"/>
  <c r="I24" i="21"/>
  <c r="I25" i="21"/>
  <c r="I26" i="21"/>
  <c r="I27" i="21"/>
  <c r="I28" i="21"/>
  <c r="E23" i="9" s="1"/>
  <c r="I23" i="9" s="1"/>
  <c r="I29" i="21"/>
  <c r="I30" i="21"/>
  <c r="E29" i="9" s="1"/>
  <c r="I29" i="9" s="1"/>
  <c r="I31" i="21"/>
  <c r="I32" i="21"/>
  <c r="I33" i="21"/>
  <c r="I34" i="21"/>
  <c r="I35" i="21"/>
  <c r="E27" i="9" s="1"/>
  <c r="I27" i="9" s="1"/>
  <c r="I36" i="21"/>
  <c r="E38" i="9" s="1"/>
  <c r="I38" i="9" s="1"/>
  <c r="I39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E21" i="9" s="1"/>
  <c r="I21" i="9" s="1"/>
  <c r="I20" i="21"/>
  <c r="I22" i="21"/>
  <c r="E13" i="9" s="1"/>
  <c r="M52" i="19"/>
  <c r="Q8" i="19"/>
  <c r="Q9" i="19"/>
  <c r="Q10" i="19"/>
  <c r="Q11" i="19"/>
  <c r="Q12" i="19"/>
  <c r="Q13" i="19"/>
  <c r="Q14" i="19"/>
  <c r="Q15" i="19"/>
  <c r="Q16" i="19"/>
  <c r="Q17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I50" i="19"/>
  <c r="I49" i="19"/>
  <c r="I48" i="19"/>
  <c r="C52" i="19"/>
  <c r="I51" i="19"/>
  <c r="O52" i="19"/>
  <c r="K52" i="19"/>
  <c r="G52" i="19"/>
  <c r="E52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7" i="19"/>
  <c r="I46" i="2"/>
  <c r="I13" i="9" l="1"/>
  <c r="I52" i="19"/>
  <c r="S45" i="2"/>
  <c r="Y46" i="2"/>
  <c r="AA46" i="2"/>
  <c r="W46" i="2"/>
  <c r="Q46" i="2"/>
  <c r="O46" i="2"/>
  <c r="M46" i="2"/>
  <c r="K46" i="2"/>
  <c r="G46" i="2"/>
  <c r="E46" i="2"/>
  <c r="S39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0" i="2"/>
  <c r="S41" i="2"/>
  <c r="S42" i="2"/>
  <c r="S43" i="2"/>
  <c r="S44" i="2"/>
  <c r="S10" i="2"/>
  <c r="S9" i="2"/>
  <c r="S46" i="2" l="1"/>
  <c r="I7" i="18"/>
  <c r="C7" i="18"/>
  <c r="J7" i="7" l="1"/>
  <c r="J8" i="7"/>
  <c r="J9" i="7"/>
  <c r="M27" i="15" l="1"/>
  <c r="S24" i="15"/>
  <c r="S15" i="15"/>
  <c r="S7" i="15"/>
  <c r="K40" i="21"/>
  <c r="O40" i="21"/>
  <c r="M40" i="21"/>
  <c r="G40" i="21"/>
  <c r="Q7" i="19"/>
  <c r="C61" i="9" l="1"/>
  <c r="G61" i="9"/>
  <c r="O61" i="9"/>
  <c r="S8" i="15"/>
  <c r="S9" i="15"/>
  <c r="S10" i="15"/>
  <c r="M36" i="9" s="1"/>
  <c r="U36" i="9" s="1"/>
  <c r="S11" i="15"/>
  <c r="S12" i="15"/>
  <c r="S13" i="15"/>
  <c r="S14" i="15"/>
  <c r="S16" i="15"/>
  <c r="S17" i="15"/>
  <c r="S18" i="15"/>
  <c r="S19" i="15"/>
  <c r="S20" i="15"/>
  <c r="S21" i="15"/>
  <c r="S22" i="15"/>
  <c r="S23" i="15"/>
  <c r="S25" i="15"/>
  <c r="S26" i="15"/>
  <c r="S27" i="15"/>
  <c r="M40" i="9" s="1"/>
  <c r="U40" i="9" s="1"/>
  <c r="M32" i="9" l="1"/>
  <c r="S28" i="15"/>
  <c r="I61" i="9"/>
  <c r="F6" i="8" s="1"/>
  <c r="Q28" i="15"/>
  <c r="U32" i="9" l="1"/>
  <c r="M61" i="9"/>
  <c r="M28" i="15"/>
  <c r="I28" i="15"/>
  <c r="K28" i="15"/>
  <c r="I8" i="18"/>
  <c r="I9" i="18"/>
  <c r="C8" i="18"/>
  <c r="C9" i="18"/>
  <c r="G7" i="18"/>
  <c r="F11" i="14" l="1"/>
  <c r="U61" i="9" l="1"/>
  <c r="D11" i="14" l="1"/>
  <c r="M8" i="18" l="1"/>
  <c r="M9" i="18"/>
  <c r="M7" i="18"/>
  <c r="I10" i="18"/>
  <c r="C10" i="18"/>
  <c r="G9" i="18"/>
  <c r="G8" i="18"/>
  <c r="M25" i="15"/>
  <c r="H10" i="13"/>
  <c r="D10" i="13"/>
  <c r="J11" i="8" s="1"/>
  <c r="L10" i="7"/>
  <c r="F10" i="7"/>
  <c r="H10" i="7"/>
  <c r="G10" i="18" l="1"/>
  <c r="M10" i="18"/>
  <c r="F11" i="8" l="1"/>
  <c r="H9" i="8" l="1"/>
  <c r="H6" i="8"/>
  <c r="H10" i="8"/>
  <c r="D10" i="7"/>
  <c r="J10" i="7"/>
  <c r="H11" i="8" l="1"/>
</calcChain>
</file>

<file path=xl/sharedStrings.xml><?xml version="1.0" encoding="utf-8"?>
<sst xmlns="http://schemas.openxmlformats.org/spreadsheetml/2006/main" count="599" uniqueCount="237">
  <si>
    <t>صندوق سرمایه گذاری بخشی صنایع سورنا</t>
  </si>
  <si>
    <t>صورت وضعیت پرتفوی سورنافود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</si>
  <si>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</si>
  <si>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</si>
  <si>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</si>
  <si>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</si>
  <si>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</si>
  <si>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</si>
  <si>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</si>
  <si>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</si>
  <si>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</si>
  <si>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</si>
  <si>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</si>
  <si>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</si>
  <si>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</si>
  <si>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</si>
  <si>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</si>
  <si>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</si>
  <si>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</si>
  <si>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</si>
  <si>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</si>
  <si>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</si>
  <si>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</si>
  <si>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</si>
  <si>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ح . دشت‌ مرغاب‌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</si>
  <si>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</si>
  <si>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</si>
  <si>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</si>
  <si>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</si>
  <si>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</si>
  <si>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</si>
  <si>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</si>
  <si>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</si>
  <si>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</si>
  <si>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</si>
  <si>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</si>
  <si>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</si>
  <si>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</si>
  <si>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</si>
  <si>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</si>
  <si>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نشاسته و گلوکز آردینه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</si>
  <si>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</si>
  <si>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</si>
  <si>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</si>
  <si>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</si>
  <si>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</si>
  <si>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</si>
  <si>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</si>
  <si>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</si>
  <si>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</si>
  <si>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</si>
  <si>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</si>
  <si>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</si>
  <si>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</si>
  <si>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</si>
  <si>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</si>
  <si>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</si>
  <si>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</si>
  <si>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</si>
  <si>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</si>
  <si>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</si>
  <si>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</si>
  <si>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</si>
  <si>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</si>
  <si>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</si>
  <si>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</si>
  <si>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</si>
  <si>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</si>
  <si>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</si>
  <si>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</si>
  <si>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</si>
  <si>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</si>
  <si>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</si>
  <si>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</si>
  <si>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</si>
  <si>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</si>
  <si>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</si>
  <si>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</si>
  <si>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</si>
  <si>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</si>
  <si>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</si>
  <si>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</si>
  <si>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</si>
  <si>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</si>
  <si>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</si>
  <si>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</si>
  <si>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</si>
  <si>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</si>
  <si>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</si>
  <si>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</si>
  <si>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</si>
  <si>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</si>
  <si>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</si>
  <si>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</si>
  <si>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</si>
  <si>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</si>
  <si>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</si>
  <si>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</si>
  <si>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</si>
  <si>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</si>
  <si>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</si>
  <si>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</si>
  <si>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</si>
  <si>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</si>
  <si>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</si>
  <si>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</si>
  <si>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</si>
  <si>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</si>
  <si>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</si>
  <si>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</si>
  <si>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</si>
  <si>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</si>
  <si>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</si>
  <si>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</si>
  <si>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</si>
  <si>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</si>
  <si>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</si>
  <si>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</si>
  <si>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</si>
  <si>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</si>
  <si>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</si>
  <si>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</si>
  <si>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</si>
  <si>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</si>
  <si>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</si>
  <si>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</si>
  <si>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</si>
  <si>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</si>
  <si>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</si>
  <si>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</si>
  <si>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</si>
  <si>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</si>
  <si>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</si>
  <si>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</si>
  <si>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</si>
  <si>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</si>
  <si>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</si>
  <si>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</si>
  <si>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</si>
  <si>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</si>
  <si>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</si>
  <si>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</si>
  <si>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</si>
  <si>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</si>
  <si>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</si>
  <si>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</si>
  <si>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</si>
  <si>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</si>
  <si>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</si>
  <si>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</si>
  <si>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</si>
  <si>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</si>
  <si>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</si>
  <si>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</si>
  <si>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</si>
  <si>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</si>
  <si>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</si>
  <si>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</si>
  <si>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</si>
  <si>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</si>
  <si>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</si>
  <si>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</si>
  <si>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</si>
  <si>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</si>
  <si>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</si>
  <si>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</si>
  <si>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</si>
  <si>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</si>
  <si>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</si>
  <si>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</si>
  <si>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</si>
  <si>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</si>
  <si>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</si>
  <si>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</si>
  <si>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</si>
  <si>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</si>
  <si>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</si>
  <si>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</si>
  <si>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</si>
  <si>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</si>
  <si>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</si>
  <si>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</si>
  <si>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</si>
  <si>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</si>
  <si>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</si>
  <si>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صندوق سرمایه گذاری بخشی صنایع سورنا-نماد سورنافود</t>
  </si>
  <si>
    <t>درصد به کل دارایی‌ها</t>
  </si>
  <si>
    <t>درآمد حاصل از سرمایه­گذاری در اوراق بهادار با درآمد ثابت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</si>
  <si>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</si>
  <si>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</si>
  <si>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</si>
  <si>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</si>
  <si>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سیمرغ</t>
  </si>
  <si>
    <t xml:space="preserve"> ویتانا</t>
  </si>
  <si>
    <t xml:space="preserve"> نشاسته و گلوکز آردینه</t>
  </si>
  <si>
    <t xml:space="preserve"> فرآورده های دامی ولبنی دالاهو</t>
  </si>
  <si>
    <t>حق تقدم دشت مرغاب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</si>
  <si>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</si>
  <si>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</si>
  <si>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</si>
  <si>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</si>
  <si>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</si>
  <si>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</si>
  <si>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</si>
  <si>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</si>
  <si>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</si>
  <si>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</si>
  <si>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</si>
  <si>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</si>
  <si>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1404/01/31</t>
  </si>
  <si>
    <t>توسعه صنایع بهشهر</t>
  </si>
  <si>
    <t>سرمایه گذاری غدیر</t>
  </si>
  <si>
    <t>صنعتی بهشهر</t>
  </si>
  <si>
    <r>
      <t>شیر پاستوریزه‌پگاه</t>
    </r>
    <r>
      <rPr>
        <b/>
        <sz val="12"/>
        <color rgb="FF000000"/>
        <rFont val="B Nazanin"/>
        <charset val="178"/>
      </rPr>
      <t>‌</t>
    </r>
    <r>
      <rPr>
        <sz val="12"/>
        <color rgb="FF000000"/>
        <rFont val="B Nazanin"/>
        <charset val="178"/>
      </rPr>
      <t>اصفهان</t>
    </r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</si>
  <si>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</si>
  <si>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</si>
  <si>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</si>
  <si>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</si>
  <si>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</si>
  <si>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</si>
  <si>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</si>
  <si>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</si>
  <si>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</si>
  <si>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</si>
  <si>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</si>
  <si>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1404/09/30</t>
  </si>
  <si>
    <t>تولیدی کوچین</t>
  </si>
  <si>
    <t>توسعه نیشکر و صنایع جانبی</t>
  </si>
  <si>
    <t>توسعه صنایع بهشهر(هلدینگ</t>
  </si>
  <si>
    <t>شیر پاستوریزه‌پگاه‌اصفهان</t>
  </si>
  <si>
    <t>برای ماه منتهی به 1404/10/30</t>
  </si>
  <si>
    <t>1404/10/30</t>
  </si>
  <si>
    <t>نوش پونه مشهد</t>
  </si>
  <si>
    <t xml:space="preserve">تولیدی‌مهرام‌ </t>
  </si>
  <si>
    <t xml:space="preserve">سالمین‌ </t>
  </si>
  <si>
    <t xml:space="preserve">ملی کشت و صنعت و دامپروری پارس </t>
  </si>
  <si>
    <t xml:space="preserve">بیمه رازی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</si>
</sst>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0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3" fillId="0" borderId="5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38" fontId="4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38" fontId="4" fillId="0" borderId="0" xfId="1" applyNumberFormat="1" applyFont="1" applyFill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38" fontId="4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38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6" fillId="0" borderId="0" xfId="0" applyNumberFormat="1" applyFont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8" fontId="13" fillId="0" borderId="5" xfId="0" applyNumberFormat="1" applyFont="1" applyFill="1" applyBorder="1" applyAlignment="1">
      <alignment horizontal="center" vertical="center"/>
    </xf>
    <xf numFmtId="38" fontId="3" fillId="0" borderId="5" xfId="0" applyNumberFormat="1" applyFont="1" applyFill="1" applyBorder="1" applyAlignment="1">
      <alignment horizontal="center" vertical="center"/>
    </xf>
    <xf numFmtId="38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8" fontId="3" fillId="0" borderId="5" xfId="0" applyNumberFormat="1" applyFont="1" applyFill="1" applyBorder="1" applyAlignment="1">
      <alignment horizontal="center" vertical="center"/>
    </xf>
    <xf numFmtId="38" fontId="13" fillId="0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mobasheri\Downloads\MonthlyPortfolioDisclosureReport%20(8).xlsx" TargetMode="External"/><Relationship Id="rId1" Type="http://schemas.openxmlformats.org/officeDocument/2006/relationships/externalLinkPath" Target="file:///C:\Users\a.mobasheri\Downloads\MonthlyPortfolioDisclosureReport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9:C24"/>
  <sheetViews>
    <sheetView rightToLeft="1" view="pageBreakPreview" topLeftCell="A4" zoomScaleNormal="100" zoomScaleSheetLayoutView="100" workbookViewId="0">
      <selection activeCell="D8" sqref="D8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18" t="s">
        <v>181</v>
      </c>
      <c r="B19" s="118"/>
      <c r="C19" s="118"/>
    </row>
    <row r="20" spans="1:3" ht="21.75" customHeight="1">
      <c r="A20" s="118" t="s">
        <v>180</v>
      </c>
      <c r="B20" s="118"/>
      <c r="C20" s="118"/>
    </row>
    <row r="21" spans="1:3" ht="21.75" customHeight="1">
      <c r="A21" s="118" t="s">
        <v>230</v>
      </c>
      <c r="B21" s="118"/>
      <c r="C21" s="118"/>
    </row>
    <row r="22" spans="1:3" ht="27" customHeight="1"/>
    <row r="23" spans="1:3" ht="123.6" customHeight="1">
      <c r="B23" s="119"/>
    </row>
    <row r="24" spans="1:3" ht="123.6" customHeight="1">
      <c r="B24" s="119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7"/>
  <sheetViews>
    <sheetView rightToLeft="1" view="pageBreakPreview" zoomScaleNormal="100" zoomScaleSheetLayoutView="100" workbookViewId="0">
      <selection activeCell="P14" sqref="P14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3" style="18" customWidth="1"/>
    <col min="5" max="5" width="1.28515625" style="18" customWidth="1"/>
    <col min="6" max="6" width="14.2851562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5.570312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4.28515625" style="18" customWidth="1"/>
    <col min="17" max="17" width="1.28515625" style="18" customWidth="1"/>
    <col min="18" max="18" width="13" style="18" customWidth="1"/>
    <col min="19" max="19" width="1.28515625" style="18" customWidth="1"/>
    <col min="20" max="20" width="13" style="18" customWidth="1"/>
    <col min="21" max="21" width="1.28515625" style="18" customWidth="1"/>
    <col min="22" max="22" width="15.5703125" style="18" customWidth="1"/>
    <col min="23" max="23" width="0.28515625" style="18" customWidth="1"/>
    <col min="24" max="16384" width="9.140625" style="18"/>
  </cols>
  <sheetData>
    <row r="1" spans="1:22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2" ht="30" customHeight="1">
      <c r="A4" s="17" t="s">
        <v>115</v>
      </c>
      <c r="B4" s="123" t="s">
        <v>116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30" customHeight="1">
      <c r="D5" s="124" t="s">
        <v>108</v>
      </c>
      <c r="E5" s="124"/>
      <c r="F5" s="124"/>
      <c r="G5" s="124"/>
      <c r="H5" s="124"/>
      <c r="I5" s="124"/>
      <c r="J5" s="124"/>
      <c r="K5" s="124"/>
      <c r="L5" s="124"/>
      <c r="N5" s="124" t="s">
        <v>109</v>
      </c>
      <c r="O5" s="124"/>
      <c r="P5" s="124"/>
      <c r="Q5" s="124"/>
      <c r="R5" s="124"/>
      <c r="S5" s="124"/>
      <c r="T5" s="124"/>
      <c r="U5" s="124"/>
      <c r="V5" s="124"/>
    </row>
    <row r="6" spans="1:22" s="31" customFormat="1" ht="39" customHeight="1">
      <c r="A6" s="146" t="s">
        <v>63</v>
      </c>
      <c r="B6" s="146"/>
      <c r="D6" s="135" t="s">
        <v>117</v>
      </c>
      <c r="E6" s="32"/>
      <c r="F6" s="135" t="s">
        <v>111</v>
      </c>
      <c r="G6" s="32"/>
      <c r="H6" s="135" t="s">
        <v>112</v>
      </c>
      <c r="I6" s="32"/>
      <c r="J6" s="138" t="s">
        <v>46</v>
      </c>
      <c r="K6" s="138"/>
      <c r="L6" s="138"/>
      <c r="N6" s="135" t="s">
        <v>117</v>
      </c>
      <c r="O6" s="32"/>
      <c r="P6" s="135" t="s">
        <v>111</v>
      </c>
      <c r="Q6" s="32"/>
      <c r="R6" s="135" t="s">
        <v>112</v>
      </c>
      <c r="S6" s="32"/>
      <c r="T6" s="138" t="s">
        <v>46</v>
      </c>
      <c r="U6" s="138"/>
      <c r="V6" s="138"/>
    </row>
    <row r="7" spans="1:22" s="31" customFormat="1" ht="37.5" customHeight="1">
      <c r="A7" s="136"/>
      <c r="B7" s="136"/>
      <c r="D7" s="136"/>
      <c r="F7" s="136"/>
      <c r="H7" s="136"/>
      <c r="J7" s="7" t="s">
        <v>85</v>
      </c>
      <c r="K7" s="32"/>
      <c r="L7" s="7" t="s">
        <v>96</v>
      </c>
      <c r="N7" s="136"/>
      <c r="P7" s="136"/>
      <c r="R7" s="136"/>
      <c r="T7" s="7" t="s">
        <v>85</v>
      </c>
      <c r="U7" s="32"/>
      <c r="V7" s="7" t="s">
        <v>96</v>
      </c>
    </row>
  </sheetData>
  <mergeCells count="15">
    <mergeCell ref="J6:L6"/>
    <mergeCell ref="T6:V6"/>
    <mergeCell ref="A1:V1"/>
    <mergeCell ref="A2:V2"/>
    <mergeCell ref="A3:V3"/>
    <mergeCell ref="B4:V4"/>
    <mergeCell ref="D5:L5"/>
    <mergeCell ref="N5:V5"/>
    <mergeCell ref="D6:D7"/>
    <mergeCell ref="R6:R7"/>
    <mergeCell ref="P6:P7"/>
    <mergeCell ref="N6:N7"/>
    <mergeCell ref="H6:H7"/>
    <mergeCell ref="F6:F7"/>
    <mergeCell ref="A6:B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6"/>
  <sheetViews>
    <sheetView rightToLeft="1" view="pageBreakPreview" zoomScaleNormal="100" zoomScaleSheetLayoutView="100" workbookViewId="0">
      <selection activeCell="V3" sqref="V3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7.140625" style="18" customWidth="1"/>
    <col min="5" max="5" width="1.28515625" style="18" customWidth="1"/>
    <col min="6" max="6" width="17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9.42578125" style="18" customWidth="1"/>
    <col min="11" max="11" width="1.28515625" style="18" customWidth="1"/>
    <col min="12" max="12" width="16" style="18" customWidth="1"/>
    <col min="13" max="13" width="1.28515625" style="18" customWidth="1"/>
    <col min="14" max="14" width="16.85546875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19.42578125" style="18" customWidth="1"/>
    <col min="19" max="19" width="0.28515625" style="18" customWidth="1"/>
    <col min="20" max="16384" width="9.140625" style="18"/>
  </cols>
  <sheetData>
    <row r="1" spans="1:18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30" customHeight="1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ht="30" customHeight="1">
      <c r="A4" s="17" t="s">
        <v>118</v>
      </c>
      <c r="B4" s="123" t="s">
        <v>187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1:18" ht="30" customHeight="1">
      <c r="D5" s="124" t="s">
        <v>108</v>
      </c>
      <c r="E5" s="124"/>
      <c r="F5" s="124"/>
      <c r="G5" s="124"/>
      <c r="H5" s="124"/>
      <c r="I5" s="124"/>
      <c r="J5" s="124"/>
      <c r="L5" s="124" t="s">
        <v>109</v>
      </c>
      <c r="M5" s="124"/>
      <c r="N5" s="124"/>
      <c r="O5" s="124"/>
      <c r="P5" s="124"/>
      <c r="Q5" s="124"/>
      <c r="R5" s="124"/>
    </row>
    <row r="6" spans="1:18" ht="30" customHeight="1">
      <c r="A6" s="124" t="s">
        <v>119</v>
      </c>
      <c r="B6" s="124"/>
      <c r="D6" s="1" t="s">
        <v>120</v>
      </c>
      <c r="F6" s="1" t="s">
        <v>111</v>
      </c>
      <c r="H6" s="1" t="s">
        <v>112</v>
      </c>
      <c r="J6" s="1" t="s">
        <v>46</v>
      </c>
      <c r="L6" s="1" t="s">
        <v>120</v>
      </c>
      <c r="N6" s="1" t="s">
        <v>111</v>
      </c>
      <c r="P6" s="1" t="s">
        <v>112</v>
      </c>
      <c r="R6" s="1" t="s">
        <v>46</v>
      </c>
    </row>
  </sheetData>
  <mergeCells count="7"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8"/>
  <sheetViews>
    <sheetView rightToLeft="1" view="pageBreakPreview" zoomScaleNormal="100" zoomScaleSheetLayoutView="100" workbookViewId="0">
      <selection activeCell="T18" sqref="T18"/>
    </sheetView>
  </sheetViews>
  <sheetFormatPr defaultRowHeight="30" customHeight="1"/>
  <cols>
    <col min="1" max="1" width="7.7109375" style="8" customWidth="1"/>
    <col min="2" max="2" width="5.140625" style="8" customWidth="1"/>
    <col min="3" max="3" width="1.28515625" style="8" customWidth="1"/>
    <col min="4" max="4" width="13" style="8" customWidth="1"/>
    <col min="5" max="5" width="1.28515625" style="8" customWidth="1"/>
    <col min="6" max="6" width="14.28515625" style="8" customWidth="1"/>
    <col min="7" max="7" width="1.28515625" style="8" customWidth="1"/>
    <col min="8" max="8" width="13" style="8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27.85546875" style="8" customWidth="1"/>
    <col min="14" max="14" width="1.28515625" style="8" customWidth="1"/>
    <col min="15" max="15" width="14.28515625" style="8" customWidth="1"/>
    <col min="16" max="16" width="1.28515625" style="8" customWidth="1"/>
    <col min="17" max="17" width="24" style="8" customWidth="1"/>
    <col min="18" max="18" width="0.28515625" style="18" customWidth="1"/>
    <col min="19" max="16384" width="9.140625" style="18"/>
  </cols>
  <sheetData>
    <row r="1" spans="1:17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33" customFormat="1" ht="30" customHeight="1">
      <c r="A4" s="17" t="s">
        <v>121</v>
      </c>
      <c r="B4" s="123" t="s">
        <v>122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30" customHeight="1">
      <c r="A5" s="120" t="s">
        <v>125</v>
      </c>
      <c r="B5" s="120"/>
      <c r="D5" s="120" t="s">
        <v>126</v>
      </c>
      <c r="F5" s="120" t="s">
        <v>127</v>
      </c>
      <c r="H5" s="120" t="s">
        <v>57</v>
      </c>
      <c r="J5" s="120" t="s">
        <v>128</v>
      </c>
      <c r="K5" s="120"/>
      <c r="M5" s="147" t="s">
        <v>123</v>
      </c>
      <c r="O5" s="120" t="s">
        <v>129</v>
      </c>
      <c r="Q5" s="147" t="s">
        <v>124</v>
      </c>
    </row>
    <row r="6" spans="1:17" ht="13.5" customHeight="1">
      <c r="A6" s="127"/>
      <c r="B6" s="127"/>
      <c r="D6" s="127"/>
      <c r="F6" s="127"/>
      <c r="H6" s="127"/>
      <c r="J6" s="127"/>
      <c r="K6" s="127"/>
      <c r="M6" s="147"/>
      <c r="O6" s="127"/>
      <c r="Q6" s="147"/>
    </row>
    <row r="7" spans="1:17" ht="30" customHeight="1">
      <c r="A7" s="125"/>
      <c r="B7" s="126"/>
      <c r="D7" s="21"/>
      <c r="F7" s="21"/>
      <c r="H7" s="9"/>
      <c r="J7" s="9"/>
      <c r="K7" s="9"/>
      <c r="M7" s="9"/>
      <c r="O7" s="9"/>
      <c r="Q7" s="9"/>
    </row>
    <row r="8" spans="1:17" ht="30" customHeight="1">
      <c r="A8" s="9"/>
    </row>
  </sheetData>
  <mergeCells count="13">
    <mergeCell ref="A7:B7"/>
    <mergeCell ref="A1:Q1"/>
    <mergeCell ref="A2:Q2"/>
    <mergeCell ref="A3:Q3"/>
    <mergeCell ref="B4:Q4"/>
    <mergeCell ref="M5:M6"/>
    <mergeCell ref="Q5:Q6"/>
    <mergeCell ref="O5:O6"/>
    <mergeCell ref="J5:K6"/>
    <mergeCell ref="H5:H6"/>
    <mergeCell ref="F5:F6"/>
    <mergeCell ref="D5:D6"/>
    <mergeCell ref="A5:B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view="pageBreakPreview" zoomScaleNormal="100" zoomScaleSheetLayoutView="100" workbookViewId="0">
      <selection activeCell="M10" sqref="M10"/>
    </sheetView>
  </sheetViews>
  <sheetFormatPr defaultRowHeight="30" customHeight="1"/>
  <cols>
    <col min="1" max="1" width="5.140625" style="18" customWidth="1"/>
    <col min="2" max="2" width="34.140625" style="18" customWidth="1"/>
    <col min="3" max="3" width="1.28515625" style="18" customWidth="1"/>
    <col min="4" max="4" width="19.42578125" style="18" customWidth="1"/>
    <col min="5" max="5" width="1.28515625" style="18" customWidth="1"/>
    <col min="6" max="6" width="13.5703125" style="18" customWidth="1"/>
    <col min="7" max="7" width="1.28515625" style="18" customWidth="1"/>
    <col min="8" max="8" width="19.42578125" style="18" customWidth="1"/>
    <col min="9" max="9" width="1.28515625" style="18" customWidth="1"/>
    <col min="10" max="10" width="15.7109375" style="18" customWidth="1"/>
    <col min="11" max="11" width="0.28515625" style="18" customWidth="1"/>
    <col min="12" max="16384" width="9.140625" style="18"/>
  </cols>
  <sheetData>
    <row r="1" spans="1:10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30" customHeight="1">
      <c r="A4" s="17" t="s">
        <v>130</v>
      </c>
      <c r="B4" s="123" t="s">
        <v>131</v>
      </c>
      <c r="C4" s="123"/>
      <c r="D4" s="123"/>
      <c r="E4" s="123"/>
      <c r="F4" s="123"/>
      <c r="G4" s="123"/>
      <c r="H4" s="123"/>
      <c r="I4" s="123"/>
      <c r="J4" s="123"/>
    </row>
    <row r="5" spans="1:10" ht="30" customHeight="1">
      <c r="D5" s="124" t="s">
        <v>108</v>
      </c>
      <c r="E5" s="124"/>
      <c r="F5" s="124"/>
      <c r="H5" s="124" t="s">
        <v>109</v>
      </c>
      <c r="I5" s="124"/>
      <c r="J5" s="124"/>
    </row>
    <row r="6" spans="1:10" ht="42.75" customHeight="1">
      <c r="A6" s="124" t="s">
        <v>132</v>
      </c>
      <c r="B6" s="124"/>
      <c r="D6" s="7" t="s">
        <v>133</v>
      </c>
      <c r="E6" s="19"/>
      <c r="F6" s="7" t="s">
        <v>134</v>
      </c>
      <c r="H6" s="7" t="s">
        <v>133</v>
      </c>
      <c r="I6" s="19"/>
      <c r="J6" s="7" t="s">
        <v>134</v>
      </c>
    </row>
    <row r="7" spans="1:10" ht="30" customHeight="1">
      <c r="A7" s="134" t="s">
        <v>88</v>
      </c>
      <c r="B7" s="134"/>
      <c r="C7" s="8"/>
      <c r="D7" s="10">
        <v>1143991</v>
      </c>
      <c r="E7" s="8"/>
      <c r="F7" s="11"/>
      <c r="G7" s="8"/>
      <c r="H7" s="10">
        <v>1681341</v>
      </c>
      <c r="J7" s="3"/>
    </row>
    <row r="8" spans="1:10" ht="30" customHeight="1">
      <c r="A8" s="132" t="s">
        <v>89</v>
      </c>
      <c r="B8" s="132"/>
      <c r="C8" s="8"/>
      <c r="D8" s="12">
        <v>15991</v>
      </c>
      <c r="E8" s="8"/>
      <c r="F8" s="13"/>
      <c r="G8" s="8"/>
      <c r="H8" s="12">
        <v>190596823</v>
      </c>
      <c r="J8" s="4"/>
    </row>
    <row r="9" spans="1:10" ht="30" customHeight="1">
      <c r="A9" s="132" t="s">
        <v>90</v>
      </c>
      <c r="B9" s="132"/>
      <c r="C9" s="8"/>
      <c r="D9" s="14">
        <v>61202</v>
      </c>
      <c r="E9" s="8"/>
      <c r="F9" s="15"/>
      <c r="G9" s="8"/>
      <c r="H9" s="14">
        <v>497950</v>
      </c>
      <c r="J9" s="5"/>
    </row>
    <row r="10" spans="1:10" s="34" customFormat="1" ht="30" customHeight="1">
      <c r="A10" s="120" t="s">
        <v>46</v>
      </c>
      <c r="B10" s="120"/>
      <c r="C10" s="22"/>
      <c r="D10" s="28">
        <f>SUM(D7:D9)</f>
        <v>1221184</v>
      </c>
      <c r="E10" s="22"/>
      <c r="F10" s="28"/>
      <c r="G10" s="22"/>
      <c r="H10" s="28">
        <f>SUM(H7:H9)</f>
        <v>192776114</v>
      </c>
      <c r="J10" s="35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D18" sqref="D18"/>
    </sheetView>
  </sheetViews>
  <sheetFormatPr defaultRowHeight="30" customHeight="1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18" customWidth="1"/>
    <col min="8" max="16384" width="9.140625" style="18"/>
  </cols>
  <sheetData>
    <row r="1" spans="1:6" ht="30" customHeight="1">
      <c r="A1" s="120" t="s">
        <v>184</v>
      </c>
      <c r="B1" s="120"/>
      <c r="C1" s="120"/>
      <c r="D1" s="120"/>
      <c r="E1" s="120"/>
      <c r="F1" s="120"/>
    </row>
    <row r="2" spans="1:6" ht="30" customHeight="1">
      <c r="A2" s="120" t="s">
        <v>183</v>
      </c>
      <c r="B2" s="120"/>
      <c r="C2" s="120"/>
      <c r="D2" s="120"/>
      <c r="E2" s="120"/>
      <c r="F2" s="120"/>
    </row>
    <row r="3" spans="1:6" ht="30" customHeight="1">
      <c r="A3" s="120" t="s">
        <v>230</v>
      </c>
      <c r="B3" s="120"/>
      <c r="C3" s="120"/>
      <c r="D3" s="120"/>
      <c r="E3" s="120"/>
      <c r="F3" s="120"/>
    </row>
    <row r="5" spans="1:6" s="33" customFormat="1" ht="30" customHeight="1">
      <c r="A5" s="17" t="s">
        <v>135</v>
      </c>
      <c r="B5" s="123" t="s">
        <v>106</v>
      </c>
      <c r="C5" s="123"/>
      <c r="D5" s="123"/>
      <c r="E5" s="123"/>
      <c r="F5" s="123"/>
    </row>
    <row r="6" spans="1:6" ht="30" customHeight="1">
      <c r="D6" s="1" t="s">
        <v>108</v>
      </c>
      <c r="F6" s="1" t="s">
        <v>231</v>
      </c>
    </row>
    <row r="7" spans="1:6" ht="30" customHeight="1">
      <c r="A7" s="124" t="s">
        <v>106</v>
      </c>
      <c r="B7" s="124"/>
      <c r="D7" s="2" t="s">
        <v>85</v>
      </c>
      <c r="F7" s="2" t="s">
        <v>85</v>
      </c>
    </row>
    <row r="8" spans="1:6" ht="30" customHeight="1">
      <c r="A8" s="131" t="s">
        <v>106</v>
      </c>
      <c r="B8" s="131"/>
      <c r="D8" s="12">
        <v>0</v>
      </c>
      <c r="F8" s="10">
        <v>6769849428</v>
      </c>
    </row>
    <row r="9" spans="1:6" ht="30" customHeight="1">
      <c r="A9" s="130" t="s">
        <v>136</v>
      </c>
      <c r="B9" s="130"/>
      <c r="D9" s="12">
        <v>0</v>
      </c>
      <c r="F9" s="12">
        <v>0</v>
      </c>
    </row>
    <row r="10" spans="1:6" ht="30" customHeight="1">
      <c r="A10" s="130" t="s">
        <v>137</v>
      </c>
      <c r="B10" s="130"/>
      <c r="D10" s="14">
        <v>0</v>
      </c>
      <c r="F10" s="14">
        <v>63269966</v>
      </c>
    </row>
    <row r="11" spans="1:6" ht="30" customHeight="1">
      <c r="A11" s="120" t="s">
        <v>46</v>
      </c>
      <c r="B11" s="120"/>
      <c r="D11" s="16">
        <f>D8+D9+D10</f>
        <v>0</v>
      </c>
      <c r="F11" s="16">
        <f>SUM(F8:F10)</f>
        <v>6833119394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32"/>
  <sheetViews>
    <sheetView rightToLeft="1" view="pageBreakPreview" topLeftCell="F1" zoomScale="90" zoomScaleNormal="100" zoomScaleSheetLayoutView="90" workbookViewId="0">
      <selection activeCell="V23" sqref="V23"/>
    </sheetView>
  </sheetViews>
  <sheetFormatPr defaultRowHeight="30" customHeight="1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20.710937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7.7109375" style="8" customWidth="1"/>
    <col min="10" max="10" width="1.28515625" style="8" customWidth="1"/>
    <col min="11" max="11" width="16.710937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8.7109375" style="8" customWidth="1"/>
    <col min="16" max="16" width="1.28515625" style="8" customWidth="1"/>
    <col min="17" max="17" width="19.7109375" style="37" customWidth="1"/>
    <col min="18" max="18" width="1.28515625" style="8" customWidth="1"/>
    <col min="19" max="19" width="18.5703125" style="8" customWidth="1"/>
    <col min="20" max="20" width="0.28515625" style="18" customWidth="1"/>
    <col min="21" max="16384" width="9.140625" style="18"/>
  </cols>
  <sheetData>
    <row r="1" spans="1:19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0" customHeight="1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30" customHeight="1">
      <c r="A5" s="124" t="s">
        <v>48</v>
      </c>
      <c r="C5" s="124" t="s">
        <v>138</v>
      </c>
      <c r="D5" s="124"/>
      <c r="E5" s="124"/>
      <c r="F5" s="124"/>
      <c r="G5" s="124"/>
      <c r="I5" s="124" t="s">
        <v>108</v>
      </c>
      <c r="J5" s="124"/>
      <c r="K5" s="124"/>
      <c r="L5" s="124"/>
      <c r="M5" s="124"/>
      <c r="O5" s="124" t="s">
        <v>109</v>
      </c>
      <c r="P5" s="124"/>
      <c r="Q5" s="124"/>
      <c r="R5" s="124"/>
      <c r="S5" s="124"/>
    </row>
    <row r="6" spans="1:19" ht="41.25" customHeight="1">
      <c r="A6" s="124"/>
      <c r="C6" s="70" t="s">
        <v>139</v>
      </c>
      <c r="D6" s="71"/>
      <c r="E6" s="70" t="s">
        <v>140</v>
      </c>
      <c r="F6" s="71"/>
      <c r="G6" s="70" t="s">
        <v>141</v>
      </c>
      <c r="I6" s="7" t="s">
        <v>142</v>
      </c>
      <c r="J6" s="9"/>
      <c r="K6" s="7" t="s">
        <v>143</v>
      </c>
      <c r="L6" s="9"/>
      <c r="M6" s="7" t="s">
        <v>144</v>
      </c>
      <c r="O6" s="7" t="s">
        <v>142</v>
      </c>
      <c r="P6" s="9"/>
      <c r="Q6" s="72" t="s">
        <v>143</v>
      </c>
      <c r="R6" s="9"/>
      <c r="S6" s="76" t="s">
        <v>144</v>
      </c>
    </row>
    <row r="7" spans="1:19" ht="30" customHeight="1">
      <c r="A7" s="80" t="s">
        <v>39</v>
      </c>
      <c r="C7" s="71" t="s">
        <v>145</v>
      </c>
      <c r="D7" s="20"/>
      <c r="E7" s="81">
        <v>30514927</v>
      </c>
      <c r="F7" s="20"/>
      <c r="G7" s="81">
        <v>40</v>
      </c>
      <c r="I7" s="10">
        <v>0</v>
      </c>
      <c r="K7" s="10">
        <v>0</v>
      </c>
      <c r="M7" s="10">
        <v>0</v>
      </c>
      <c r="O7" s="10">
        <v>1220597080</v>
      </c>
      <c r="Q7" s="66">
        <v>0</v>
      </c>
      <c r="S7" s="12">
        <f>O7+Q7</f>
        <v>1220597080</v>
      </c>
    </row>
    <row r="8" spans="1:19" ht="30" customHeight="1">
      <c r="A8" s="36" t="s">
        <v>210</v>
      </c>
      <c r="C8" s="20" t="s">
        <v>6</v>
      </c>
      <c r="D8" s="20"/>
      <c r="E8" s="82">
        <v>60439089</v>
      </c>
      <c r="F8" s="20"/>
      <c r="G8" s="82">
        <v>360</v>
      </c>
      <c r="I8" s="12">
        <v>0</v>
      </c>
      <c r="K8" s="12">
        <v>0</v>
      </c>
      <c r="M8" s="12">
        <v>0</v>
      </c>
      <c r="O8" s="12">
        <v>21758072040</v>
      </c>
      <c r="Q8" s="67">
        <v>0</v>
      </c>
      <c r="S8" s="12">
        <f t="shared" ref="S8:S27" si="0">O8+Q8</f>
        <v>21758072040</v>
      </c>
    </row>
    <row r="9" spans="1:19" ht="30" customHeight="1">
      <c r="A9" s="36" t="s">
        <v>217</v>
      </c>
      <c r="C9" s="20" t="s">
        <v>146</v>
      </c>
      <c r="D9" s="20"/>
      <c r="E9" s="82">
        <v>38815909</v>
      </c>
      <c r="F9" s="20"/>
      <c r="G9" s="82">
        <v>350</v>
      </c>
      <c r="I9" s="12">
        <v>0</v>
      </c>
      <c r="K9" s="12">
        <v>0</v>
      </c>
      <c r="M9" s="12">
        <v>0</v>
      </c>
      <c r="O9" s="12">
        <v>13585568150</v>
      </c>
      <c r="Q9" s="67">
        <v>0</v>
      </c>
      <c r="S9" s="12">
        <f t="shared" si="0"/>
        <v>13585568150</v>
      </c>
    </row>
    <row r="10" spans="1:19" ht="30" customHeight="1">
      <c r="A10" s="36" t="s">
        <v>207</v>
      </c>
      <c r="C10" s="20" t="s">
        <v>208</v>
      </c>
      <c r="D10" s="20"/>
      <c r="E10" s="82">
        <v>20600253</v>
      </c>
      <c r="F10" s="20"/>
      <c r="G10" s="82">
        <v>80</v>
      </c>
      <c r="I10" s="12">
        <v>0</v>
      </c>
      <c r="K10" s="67">
        <v>0</v>
      </c>
      <c r="M10" s="12">
        <v>0</v>
      </c>
      <c r="O10" s="12">
        <v>1648020240</v>
      </c>
      <c r="Q10" s="67">
        <v>-152613434</v>
      </c>
      <c r="S10" s="12">
        <f t="shared" si="0"/>
        <v>1495406806</v>
      </c>
    </row>
    <row r="11" spans="1:19" ht="30" customHeight="1">
      <c r="A11" s="36" t="s">
        <v>218</v>
      </c>
      <c r="C11" s="20" t="s">
        <v>6</v>
      </c>
      <c r="D11" s="20"/>
      <c r="E11" s="82">
        <v>11750844</v>
      </c>
      <c r="F11" s="20"/>
      <c r="G11" s="82">
        <v>1000</v>
      </c>
      <c r="I11" s="12">
        <v>0</v>
      </c>
      <c r="K11" s="12">
        <v>0</v>
      </c>
      <c r="M11" s="12">
        <v>0</v>
      </c>
      <c r="O11" s="12">
        <v>11750844000</v>
      </c>
      <c r="Q11" s="67">
        <v>0</v>
      </c>
      <c r="S11" s="12">
        <f t="shared" si="0"/>
        <v>11750844000</v>
      </c>
    </row>
    <row r="12" spans="1:19" ht="30" customHeight="1">
      <c r="A12" s="36" t="s">
        <v>18</v>
      </c>
      <c r="C12" s="20" t="s">
        <v>6</v>
      </c>
      <c r="D12" s="20"/>
      <c r="E12" s="82">
        <v>296399961</v>
      </c>
      <c r="F12" s="20"/>
      <c r="G12" s="82">
        <v>11</v>
      </c>
      <c r="I12" s="12">
        <v>0</v>
      </c>
      <c r="K12" s="12">
        <v>0</v>
      </c>
      <c r="M12" s="12">
        <v>0</v>
      </c>
      <c r="O12" s="12">
        <v>3260399571</v>
      </c>
      <c r="Q12" s="67">
        <v>0</v>
      </c>
      <c r="S12" s="12">
        <f t="shared" si="0"/>
        <v>3260399571</v>
      </c>
    </row>
    <row r="13" spans="1:19" ht="30" customHeight="1">
      <c r="A13" s="36" t="s">
        <v>38</v>
      </c>
      <c r="C13" s="20" t="s">
        <v>6</v>
      </c>
      <c r="D13" s="20"/>
      <c r="E13" s="82">
        <v>5329540</v>
      </c>
      <c r="F13" s="20"/>
      <c r="G13" s="82">
        <v>350</v>
      </c>
      <c r="I13" s="12">
        <v>0</v>
      </c>
      <c r="K13" s="12">
        <v>0</v>
      </c>
      <c r="M13" s="12">
        <v>0</v>
      </c>
      <c r="O13" s="12">
        <v>1865339000</v>
      </c>
      <c r="Q13" s="67">
        <v>0</v>
      </c>
      <c r="S13" s="12">
        <f t="shared" si="0"/>
        <v>1865339000</v>
      </c>
    </row>
    <row r="14" spans="1:19" ht="30" customHeight="1">
      <c r="A14" s="36" t="s">
        <v>17</v>
      </c>
      <c r="C14" s="20" t="s">
        <v>147</v>
      </c>
      <c r="D14" s="20"/>
      <c r="E14" s="82">
        <v>8099986</v>
      </c>
      <c r="F14" s="20"/>
      <c r="G14" s="82">
        <v>650</v>
      </c>
      <c r="I14" s="12">
        <v>0</v>
      </c>
      <c r="K14" s="12">
        <v>0</v>
      </c>
      <c r="M14" s="12">
        <v>0</v>
      </c>
      <c r="O14" s="12">
        <v>5264990900</v>
      </c>
      <c r="Q14" s="67">
        <v>0</v>
      </c>
      <c r="S14" s="12">
        <f t="shared" si="0"/>
        <v>5264990900</v>
      </c>
    </row>
    <row r="15" spans="1:19" ht="30" customHeight="1">
      <c r="A15" s="36" t="s">
        <v>20</v>
      </c>
      <c r="C15" s="20" t="s">
        <v>147</v>
      </c>
      <c r="D15" s="20"/>
      <c r="E15" s="82">
        <v>3382441</v>
      </c>
      <c r="F15" s="20"/>
      <c r="G15" s="82">
        <v>2280</v>
      </c>
      <c r="I15" s="12">
        <v>0</v>
      </c>
      <c r="K15" s="12">
        <v>0</v>
      </c>
      <c r="M15" s="12">
        <v>0</v>
      </c>
      <c r="O15" s="12">
        <v>7711965480</v>
      </c>
      <c r="Q15" s="67">
        <v>0</v>
      </c>
      <c r="S15" s="12">
        <f>O15+Q15</f>
        <v>7711965480</v>
      </c>
    </row>
    <row r="16" spans="1:19" ht="30" customHeight="1">
      <c r="A16" s="36" t="s">
        <v>44</v>
      </c>
      <c r="C16" s="20" t="s">
        <v>148</v>
      </c>
      <c r="D16" s="20"/>
      <c r="E16" s="82">
        <v>13500000</v>
      </c>
      <c r="F16" s="20"/>
      <c r="G16" s="82">
        <v>27</v>
      </c>
      <c r="I16" s="12">
        <v>0</v>
      </c>
      <c r="K16" s="12">
        <v>0</v>
      </c>
      <c r="M16" s="12">
        <v>0</v>
      </c>
      <c r="O16" s="12">
        <v>364500000</v>
      </c>
      <c r="Q16" s="67">
        <v>0</v>
      </c>
      <c r="S16" s="12">
        <f t="shared" si="0"/>
        <v>364500000</v>
      </c>
    </row>
    <row r="17" spans="1:19" ht="30" customHeight="1">
      <c r="A17" s="36" t="s">
        <v>36</v>
      </c>
      <c r="C17" s="20" t="s">
        <v>149</v>
      </c>
      <c r="D17" s="20"/>
      <c r="E17" s="82">
        <v>300000</v>
      </c>
      <c r="F17" s="20"/>
      <c r="G17" s="82">
        <v>1160</v>
      </c>
      <c r="I17" s="12">
        <v>0</v>
      </c>
      <c r="K17" s="12">
        <v>0</v>
      </c>
      <c r="M17" s="12">
        <v>0</v>
      </c>
      <c r="O17" s="12">
        <v>348000000</v>
      </c>
      <c r="Q17" s="67">
        <v>0</v>
      </c>
      <c r="S17" s="12">
        <f t="shared" si="0"/>
        <v>348000000</v>
      </c>
    </row>
    <row r="18" spans="1:19" ht="30" customHeight="1">
      <c r="A18" s="36" t="s">
        <v>42</v>
      </c>
      <c r="C18" s="20" t="s">
        <v>147</v>
      </c>
      <c r="D18" s="20"/>
      <c r="E18" s="82">
        <v>8000000</v>
      </c>
      <c r="F18" s="20"/>
      <c r="G18" s="82">
        <v>380</v>
      </c>
      <c r="I18" s="12">
        <v>0</v>
      </c>
      <c r="K18" s="12">
        <v>0</v>
      </c>
      <c r="M18" s="12">
        <v>0</v>
      </c>
      <c r="O18" s="12">
        <v>3040000000</v>
      </c>
      <c r="Q18" s="67">
        <v>0</v>
      </c>
      <c r="S18" s="12">
        <f t="shared" si="0"/>
        <v>3040000000</v>
      </c>
    </row>
    <row r="19" spans="1:19" ht="30" customHeight="1">
      <c r="A19" s="36" t="s">
        <v>45</v>
      </c>
      <c r="C19" s="20" t="s">
        <v>150</v>
      </c>
      <c r="D19" s="20"/>
      <c r="E19" s="82">
        <v>1048946</v>
      </c>
      <c r="F19" s="20"/>
      <c r="G19" s="82">
        <v>75</v>
      </c>
      <c r="I19" s="12">
        <v>0</v>
      </c>
      <c r="K19" s="12">
        <v>0</v>
      </c>
      <c r="M19" s="12">
        <v>0</v>
      </c>
      <c r="O19" s="12">
        <v>78670950</v>
      </c>
      <c r="Q19" s="67">
        <v>0</v>
      </c>
      <c r="S19" s="12">
        <f t="shared" si="0"/>
        <v>78670950</v>
      </c>
    </row>
    <row r="20" spans="1:19" ht="30" customHeight="1">
      <c r="A20" s="36" t="s">
        <v>33</v>
      </c>
      <c r="C20" s="20" t="s">
        <v>6</v>
      </c>
      <c r="D20" s="20"/>
      <c r="E20" s="82">
        <v>31445210</v>
      </c>
      <c r="F20" s="20"/>
      <c r="G20" s="82">
        <v>50</v>
      </c>
      <c r="I20" s="12">
        <v>0</v>
      </c>
      <c r="K20" s="12">
        <v>0</v>
      </c>
      <c r="M20" s="12">
        <v>0</v>
      </c>
      <c r="O20" s="12">
        <v>1572260500</v>
      </c>
      <c r="Q20" s="67">
        <v>0</v>
      </c>
      <c r="S20" s="12">
        <f t="shared" si="0"/>
        <v>1572260500</v>
      </c>
    </row>
    <row r="21" spans="1:19" ht="30" customHeight="1">
      <c r="A21" s="36" t="s">
        <v>31</v>
      </c>
      <c r="C21" s="20" t="s">
        <v>146</v>
      </c>
      <c r="D21" s="20"/>
      <c r="E21" s="82">
        <v>43500000</v>
      </c>
      <c r="F21" s="20"/>
      <c r="G21" s="82">
        <v>550</v>
      </c>
      <c r="I21" s="12">
        <v>0</v>
      </c>
      <c r="K21" s="12">
        <v>0</v>
      </c>
      <c r="M21" s="12">
        <v>0</v>
      </c>
      <c r="O21" s="12">
        <v>23925000000</v>
      </c>
      <c r="Q21" s="67">
        <v>0</v>
      </c>
      <c r="S21" s="12">
        <f t="shared" si="0"/>
        <v>23925000000</v>
      </c>
    </row>
    <row r="22" spans="1:19" ht="30" customHeight="1">
      <c r="A22" s="36" t="s">
        <v>19</v>
      </c>
      <c r="C22" s="20" t="s">
        <v>147</v>
      </c>
      <c r="D22" s="20"/>
      <c r="E22" s="82">
        <v>14391845</v>
      </c>
      <c r="F22" s="20"/>
      <c r="G22" s="82">
        <v>248</v>
      </c>
      <c r="I22" s="12">
        <v>0</v>
      </c>
      <c r="K22" s="12">
        <v>0</v>
      </c>
      <c r="M22" s="12">
        <v>0</v>
      </c>
      <c r="O22" s="12">
        <v>3569177560</v>
      </c>
      <c r="Q22" s="67">
        <v>0</v>
      </c>
      <c r="S22" s="12">
        <f t="shared" si="0"/>
        <v>3569177560</v>
      </c>
    </row>
    <row r="23" spans="1:19" ht="30" customHeight="1">
      <c r="A23" s="36" t="s">
        <v>16</v>
      </c>
      <c r="C23" s="20" t="s">
        <v>6</v>
      </c>
      <c r="D23" s="20"/>
      <c r="E23" s="82">
        <v>75</v>
      </c>
      <c r="F23" s="20"/>
      <c r="G23" s="82">
        <v>7000</v>
      </c>
      <c r="I23" s="12">
        <v>0</v>
      </c>
      <c r="K23" s="12">
        <v>0</v>
      </c>
      <c r="M23" s="12">
        <v>0</v>
      </c>
      <c r="O23" s="12">
        <v>525000</v>
      </c>
      <c r="Q23" s="67">
        <v>0</v>
      </c>
      <c r="S23" s="12">
        <f t="shared" si="0"/>
        <v>525000</v>
      </c>
    </row>
    <row r="24" spans="1:19" ht="30" customHeight="1">
      <c r="A24" s="36" t="s">
        <v>35</v>
      </c>
      <c r="C24" s="20" t="s">
        <v>147</v>
      </c>
      <c r="D24" s="20"/>
      <c r="E24" s="82">
        <v>7153912</v>
      </c>
      <c r="F24" s="20"/>
      <c r="G24" s="82">
        <v>1000</v>
      </c>
      <c r="I24" s="12">
        <v>0</v>
      </c>
      <c r="K24" s="12">
        <v>0</v>
      </c>
      <c r="M24" s="12">
        <v>0</v>
      </c>
      <c r="O24" s="12">
        <v>7153912000</v>
      </c>
      <c r="Q24" s="67">
        <v>0</v>
      </c>
      <c r="S24" s="12">
        <f>O24+Q24</f>
        <v>7153912000</v>
      </c>
    </row>
    <row r="25" spans="1:19" ht="30" customHeight="1">
      <c r="A25" s="36" t="s">
        <v>41</v>
      </c>
      <c r="C25" s="20" t="s">
        <v>209</v>
      </c>
      <c r="D25" s="20"/>
      <c r="E25" s="82">
        <v>19700000</v>
      </c>
      <c r="F25" s="20"/>
      <c r="G25" s="82">
        <v>28</v>
      </c>
      <c r="I25" s="12">
        <v>0</v>
      </c>
      <c r="K25" s="12">
        <v>0</v>
      </c>
      <c r="M25" s="12">
        <f>I25</f>
        <v>0</v>
      </c>
      <c r="O25" s="12">
        <v>19700000</v>
      </c>
      <c r="Q25" s="67">
        <v>0</v>
      </c>
      <c r="S25" s="12">
        <f t="shared" si="0"/>
        <v>19700000</v>
      </c>
    </row>
    <row r="26" spans="1:19" ht="30" customHeight="1">
      <c r="A26" s="36" t="s">
        <v>215</v>
      </c>
      <c r="C26" s="20" t="s">
        <v>220</v>
      </c>
      <c r="D26" s="20"/>
      <c r="E26" s="82">
        <v>400</v>
      </c>
      <c r="F26" s="20"/>
      <c r="G26" s="82">
        <v>315594</v>
      </c>
      <c r="I26" s="12">
        <v>0</v>
      </c>
      <c r="K26" s="67">
        <v>0</v>
      </c>
      <c r="M26" s="12">
        <v>0</v>
      </c>
      <c r="O26" s="12">
        <v>126237600</v>
      </c>
      <c r="Q26" s="67">
        <v>-4099167</v>
      </c>
      <c r="S26" s="12">
        <f t="shared" si="0"/>
        <v>122138433</v>
      </c>
    </row>
    <row r="27" spans="1:19" ht="30" customHeight="1">
      <c r="A27" s="36" t="s">
        <v>216</v>
      </c>
      <c r="C27" s="20" t="s">
        <v>198</v>
      </c>
      <c r="D27" s="20"/>
      <c r="E27" s="82">
        <v>46</v>
      </c>
      <c r="F27" s="20"/>
      <c r="G27" s="82">
        <v>5121186</v>
      </c>
      <c r="I27" s="12">
        <v>0</v>
      </c>
      <c r="K27" s="67">
        <v>0</v>
      </c>
      <c r="M27" s="12">
        <f>I27</f>
        <v>0</v>
      </c>
      <c r="O27" s="12">
        <v>235574556</v>
      </c>
      <c r="Q27" s="67">
        <v>-3965902</v>
      </c>
      <c r="S27" s="12">
        <f t="shared" si="0"/>
        <v>231608654</v>
      </c>
    </row>
    <row r="28" spans="1:19" ht="30" customHeight="1" thickBot="1">
      <c r="A28" s="22" t="s">
        <v>46</v>
      </c>
      <c r="C28" s="12"/>
      <c r="E28" s="12"/>
      <c r="G28" s="12"/>
      <c r="I28" s="16">
        <f>SUM(I7:I27)</f>
        <v>0</v>
      </c>
      <c r="K28" s="77">
        <f>SUM(K7:K27)</f>
        <v>0</v>
      </c>
      <c r="M28" s="16">
        <f>SUM(M7:M27)</f>
        <v>0</v>
      </c>
      <c r="O28" s="16">
        <f>SUM(O7:O27)</f>
        <v>108499354627</v>
      </c>
      <c r="Q28" s="77">
        <f>SUM(Q7:Q27)</f>
        <v>-160678503</v>
      </c>
      <c r="S28" s="117">
        <f>SUM(S7:S27)</f>
        <v>108338676124</v>
      </c>
    </row>
    <row r="29" spans="1:19" ht="30" customHeight="1" thickTop="1">
      <c r="Q29" s="67"/>
    </row>
    <row r="31" spans="1:19" ht="30" customHeight="1">
      <c r="O31" s="12"/>
    </row>
    <row r="32" spans="1:19" ht="30" customHeight="1">
      <c r="O32" s="12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6"/>
  <sheetViews>
    <sheetView rightToLeft="1" view="pageBreakPreview" zoomScale="99" zoomScaleNormal="100" zoomScaleSheetLayoutView="99" workbookViewId="0">
      <selection activeCell="C19" sqref="C19"/>
    </sheetView>
  </sheetViews>
  <sheetFormatPr defaultRowHeight="30" customHeight="1"/>
  <cols>
    <col min="1" max="1" width="16.28515625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20.7109375" style="18" customWidth="1"/>
    <col min="6" max="6" width="1.28515625" style="18" customWidth="1"/>
    <col min="7" max="7" width="15.5703125" style="18" customWidth="1"/>
    <col min="8" max="8" width="1.28515625" style="18" customWidth="1"/>
    <col min="9" max="9" width="17.7109375" style="18" customWidth="1"/>
    <col min="10" max="10" width="1.28515625" style="18" customWidth="1"/>
    <col min="11" max="11" width="17" style="18" customWidth="1"/>
    <col min="12" max="12" width="0.28515625" style="18" customWidth="1"/>
    <col min="13" max="16384" width="9.140625" style="18"/>
  </cols>
  <sheetData>
    <row r="1" spans="1:11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30" customHeight="1">
      <c r="A4" s="123" t="s">
        <v>117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30" customHeight="1">
      <c r="I5" s="1" t="s">
        <v>108</v>
      </c>
      <c r="K5" s="1" t="s">
        <v>109</v>
      </c>
    </row>
    <row r="6" spans="1:11" ht="36.75" customHeight="1">
      <c r="A6" s="1" t="s">
        <v>151</v>
      </c>
      <c r="C6" s="6" t="s">
        <v>152</v>
      </c>
      <c r="E6" s="6" t="s">
        <v>153</v>
      </c>
      <c r="G6" s="6" t="s">
        <v>154</v>
      </c>
      <c r="I6" s="7" t="s">
        <v>155</v>
      </c>
      <c r="K6" s="7" t="s">
        <v>155</v>
      </c>
    </row>
  </sheetData>
  <mergeCells count="4">
    <mergeCell ref="A1:K1"/>
    <mergeCell ref="A2:K2"/>
    <mergeCell ref="A3:K3"/>
    <mergeCell ref="A4:K4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6"/>
  <sheetViews>
    <sheetView rightToLeft="1" view="pageBreakPreview" zoomScaleNormal="100" zoomScaleSheetLayoutView="100" zoomScalePageLayoutView="50" workbookViewId="0">
      <selection activeCell="C14" sqref="C14"/>
    </sheetView>
  </sheetViews>
  <sheetFormatPr defaultRowHeight="30" customHeight="1"/>
  <cols>
    <col min="1" max="1" width="39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20.7109375" style="18" customWidth="1"/>
    <col min="8" max="8" width="1.28515625" style="18" customWidth="1"/>
    <col min="9" max="9" width="14.285156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4.285156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5.5703125" style="18" customWidth="1"/>
    <col min="20" max="20" width="0.28515625" style="18" customWidth="1"/>
    <col min="21" max="16384" width="9.140625" style="18"/>
  </cols>
  <sheetData>
    <row r="1" spans="1:19" ht="30" customHeight="1">
      <c r="A1" s="120" t="s">
        <v>185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0" customHeight="1">
      <c r="A4" s="123" t="s">
        <v>156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30" customHeight="1">
      <c r="A5" s="124" t="s">
        <v>94</v>
      </c>
      <c r="C5" s="146" t="s">
        <v>157</v>
      </c>
      <c r="E5" s="146" t="s">
        <v>73</v>
      </c>
      <c r="G5" s="146" t="s">
        <v>158</v>
      </c>
      <c r="I5" s="124" t="s">
        <v>108</v>
      </c>
      <c r="J5" s="124"/>
      <c r="K5" s="124"/>
      <c r="L5" s="124"/>
      <c r="M5" s="124"/>
      <c r="O5" s="124" t="s">
        <v>109</v>
      </c>
      <c r="P5" s="124"/>
      <c r="Q5" s="124"/>
      <c r="R5" s="124"/>
      <c r="S5" s="124"/>
    </row>
    <row r="6" spans="1:19" ht="30" customHeight="1">
      <c r="A6" s="124"/>
      <c r="C6" s="136"/>
      <c r="E6" s="136"/>
      <c r="G6" s="136"/>
      <c r="I6" s="7" t="s">
        <v>159</v>
      </c>
      <c r="J6" s="19"/>
      <c r="K6" s="7" t="s">
        <v>143</v>
      </c>
      <c r="L6" s="19"/>
      <c r="M6" s="7" t="s">
        <v>160</v>
      </c>
      <c r="O6" s="7" t="s">
        <v>159</v>
      </c>
      <c r="P6" s="19"/>
      <c r="Q6" s="7" t="s">
        <v>143</v>
      </c>
      <c r="R6" s="19"/>
      <c r="S6" s="7" t="s">
        <v>160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E5:E6"/>
    <mergeCell ref="G5:G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O1" sqref="O1"/>
    </sheetView>
  </sheetViews>
  <sheetFormatPr defaultRowHeight="30" customHeight="1"/>
  <cols>
    <col min="1" max="1" width="39" style="8" customWidth="1"/>
    <col min="2" max="2" width="1.28515625" style="8" customWidth="1"/>
    <col min="3" max="3" width="14.285156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2" style="8" customWidth="1"/>
    <col min="12" max="12" width="1.28515625" style="8" customWidth="1"/>
    <col min="13" max="13" width="15.5703125" style="8" customWidth="1"/>
    <col min="14" max="14" width="0.28515625" style="18" customWidth="1"/>
    <col min="15" max="16384" width="9.140625" style="18"/>
  </cols>
  <sheetData>
    <row r="1" spans="1:13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30" customHeight="1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30" customHeight="1">
      <c r="A4" s="148" t="s">
        <v>161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3" ht="30" customHeight="1">
      <c r="A5" s="124" t="s">
        <v>94</v>
      </c>
      <c r="C5" s="124" t="s">
        <v>108</v>
      </c>
      <c r="D5" s="124"/>
      <c r="E5" s="124"/>
      <c r="F5" s="124"/>
      <c r="G5" s="124"/>
      <c r="I5" s="124" t="s">
        <v>109</v>
      </c>
      <c r="J5" s="124"/>
      <c r="K5" s="124"/>
      <c r="L5" s="124"/>
      <c r="M5" s="124"/>
    </row>
    <row r="6" spans="1:13" ht="30" customHeight="1">
      <c r="A6" s="124"/>
      <c r="C6" s="7" t="s">
        <v>159</v>
      </c>
      <c r="D6" s="9"/>
      <c r="E6" s="7" t="s">
        <v>143</v>
      </c>
      <c r="F6" s="9"/>
      <c r="G6" s="7" t="s">
        <v>160</v>
      </c>
      <c r="I6" s="7" t="s">
        <v>159</v>
      </c>
      <c r="J6" s="9"/>
      <c r="K6" s="7" t="s">
        <v>143</v>
      </c>
      <c r="L6" s="9"/>
      <c r="M6" s="7" t="s">
        <v>160</v>
      </c>
    </row>
    <row r="7" spans="1:13" ht="30" customHeight="1">
      <c r="A7" s="9" t="s">
        <v>188</v>
      </c>
      <c r="C7" s="10">
        <f>'درآمد سپرده بانکی'!D7</f>
        <v>1143991</v>
      </c>
      <c r="E7" s="10">
        <v>0</v>
      </c>
      <c r="G7" s="10">
        <f>C7</f>
        <v>1143991</v>
      </c>
      <c r="I7" s="10">
        <f>'درآمد سپرده بانکی'!H7</f>
        <v>1681341</v>
      </c>
      <c r="K7" s="10">
        <v>0</v>
      </c>
      <c r="M7" s="10">
        <f>I7</f>
        <v>1681341</v>
      </c>
    </row>
    <row r="8" spans="1:13" ht="30" customHeight="1">
      <c r="A8" s="8" t="s">
        <v>189</v>
      </c>
      <c r="C8" s="10">
        <f>'درآمد سپرده بانکی'!D8</f>
        <v>15991</v>
      </c>
      <c r="E8" s="12">
        <v>0</v>
      </c>
      <c r="G8" s="12">
        <f>C8</f>
        <v>15991</v>
      </c>
      <c r="I8" s="10">
        <f>'درآمد سپرده بانکی'!H8</f>
        <v>190596823</v>
      </c>
      <c r="K8" s="12">
        <v>0</v>
      </c>
      <c r="M8" s="12">
        <f t="shared" ref="M8:M9" si="0">I8</f>
        <v>190596823</v>
      </c>
    </row>
    <row r="9" spans="1:13" ht="30" customHeight="1">
      <c r="A9" s="8" t="s">
        <v>190</v>
      </c>
      <c r="C9" s="10">
        <f>'درآمد سپرده بانکی'!D9</f>
        <v>61202</v>
      </c>
      <c r="E9" s="14">
        <v>0</v>
      </c>
      <c r="G9" s="14">
        <f>C9</f>
        <v>61202</v>
      </c>
      <c r="I9" s="10">
        <f>'درآمد سپرده بانکی'!H9</f>
        <v>497950</v>
      </c>
      <c r="K9" s="14">
        <v>0</v>
      </c>
      <c r="M9" s="12">
        <f t="shared" si="0"/>
        <v>497950</v>
      </c>
    </row>
    <row r="10" spans="1:13" ht="30" customHeight="1">
      <c r="A10" s="22" t="s">
        <v>46</v>
      </c>
      <c r="C10" s="28">
        <f>SUM(C7:C9)</f>
        <v>1221184</v>
      </c>
      <c r="D10" s="22"/>
      <c r="E10" s="28">
        <v>0</v>
      </c>
      <c r="F10" s="22"/>
      <c r="G10" s="28">
        <f>SUM(G7:G9)</f>
        <v>1221184</v>
      </c>
      <c r="H10" s="22"/>
      <c r="I10" s="28">
        <f>SUM(I7:I9)</f>
        <v>192776114</v>
      </c>
      <c r="J10" s="22"/>
      <c r="K10" s="28">
        <v>0</v>
      </c>
      <c r="L10" s="22"/>
      <c r="M10" s="28">
        <f>SUM(M7:M9)</f>
        <v>192776114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U58"/>
  <sheetViews>
    <sheetView rightToLeft="1" view="pageBreakPreview" zoomScale="80" zoomScaleNormal="100" zoomScaleSheetLayoutView="80" workbookViewId="0">
      <selection activeCell="S2" sqref="S2"/>
    </sheetView>
  </sheetViews>
  <sheetFormatPr defaultRowHeight="30" customHeight="1"/>
  <cols>
    <col min="1" max="1" width="38.28515625" style="45" customWidth="1"/>
    <col min="2" max="2" width="1.28515625" style="41" customWidth="1"/>
    <col min="3" max="3" width="14.5703125" style="63" customWidth="1"/>
    <col min="4" max="4" width="1.28515625" style="63" customWidth="1"/>
    <col min="5" max="5" width="19.5703125" style="63" customWidth="1"/>
    <col min="6" max="6" width="1.28515625" style="63" customWidth="1"/>
    <col min="7" max="7" width="20.5703125" style="63" customWidth="1"/>
    <col min="8" max="8" width="1.28515625" style="41" customWidth="1"/>
    <col min="9" max="9" width="19" style="41" customWidth="1"/>
    <col min="10" max="10" width="1.28515625" style="41" customWidth="1"/>
    <col min="11" max="11" width="15.140625" style="41" customWidth="1"/>
    <col min="12" max="12" width="1.28515625" style="41" customWidth="1"/>
    <col min="13" max="13" width="19" style="41" customWidth="1"/>
    <col min="14" max="14" width="1.28515625" style="41" customWidth="1"/>
    <col min="15" max="15" width="21.5703125" style="41" customWidth="1"/>
    <col min="16" max="16" width="1.28515625" style="41" customWidth="1"/>
    <col min="17" max="17" width="19.140625" style="41" customWidth="1"/>
    <col min="18" max="18" width="0.5703125" style="49" customWidth="1"/>
    <col min="19" max="19" width="9.140625" style="49"/>
    <col min="20" max="20" width="19" style="73" bestFit="1" customWidth="1"/>
    <col min="21" max="21" width="17" style="73" bestFit="1" customWidth="1"/>
    <col min="22" max="16384" width="9.140625" style="49"/>
  </cols>
  <sheetData>
    <row r="1" spans="1:17" ht="30" customHeight="1">
      <c r="A1" s="149" t="s">
        <v>179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30" customHeight="1">
      <c r="A4" s="123" t="s">
        <v>162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30" customHeight="1">
      <c r="A5" s="150" t="s">
        <v>94</v>
      </c>
      <c r="C5" s="151" t="s">
        <v>108</v>
      </c>
      <c r="D5" s="151"/>
      <c r="E5" s="151"/>
      <c r="F5" s="151"/>
      <c r="G5" s="151"/>
      <c r="H5" s="151"/>
      <c r="I5" s="151"/>
      <c r="K5" s="124" t="s">
        <v>109</v>
      </c>
      <c r="L5" s="124"/>
      <c r="M5" s="124"/>
      <c r="N5" s="124"/>
      <c r="O5" s="124"/>
      <c r="P5" s="124"/>
      <c r="Q5" s="124"/>
    </row>
    <row r="6" spans="1:17" ht="37.5" customHeight="1">
      <c r="A6" s="150"/>
      <c r="C6" s="64" t="s">
        <v>10</v>
      </c>
      <c r="D6" s="79"/>
      <c r="E6" s="64" t="s">
        <v>163</v>
      </c>
      <c r="F6" s="79"/>
      <c r="G6" s="64" t="s">
        <v>164</v>
      </c>
      <c r="H6" s="44"/>
      <c r="I6" s="38" t="s">
        <v>165</v>
      </c>
      <c r="K6" s="38" t="s">
        <v>10</v>
      </c>
      <c r="L6" s="44"/>
      <c r="M6" s="38" t="s">
        <v>163</v>
      </c>
      <c r="N6" s="44"/>
      <c r="O6" s="38" t="s">
        <v>164</v>
      </c>
      <c r="P6" s="44"/>
      <c r="Q6" s="7" t="s">
        <v>165</v>
      </c>
    </row>
    <row r="7" spans="1:17" ht="37.5" customHeight="1">
      <c r="A7" s="36" t="s">
        <v>39</v>
      </c>
      <c r="B7" s="8"/>
      <c r="C7" s="85">
        <v>0</v>
      </c>
      <c r="D7" s="83"/>
      <c r="E7" s="85">
        <v>0</v>
      </c>
      <c r="F7" s="83"/>
      <c r="G7" s="85">
        <v>0</v>
      </c>
      <c r="H7" s="8"/>
      <c r="I7" s="86">
        <f>E7+G7</f>
        <v>0</v>
      </c>
      <c r="J7" s="8"/>
      <c r="K7" s="84">
        <v>100000000</v>
      </c>
      <c r="L7" s="8"/>
      <c r="M7" s="84">
        <v>44817540720</v>
      </c>
      <c r="N7" s="8"/>
      <c r="O7" s="67">
        <v>-52651789225</v>
      </c>
      <c r="P7" s="8"/>
      <c r="Q7" s="67">
        <f t="shared" ref="Q7:Q51" si="0">M7+O7</f>
        <v>-7834248505</v>
      </c>
    </row>
    <row r="8" spans="1:17" ht="37.5" customHeight="1">
      <c r="A8" s="36" t="s">
        <v>33</v>
      </c>
      <c r="B8" s="23"/>
      <c r="C8" s="85">
        <v>10000000</v>
      </c>
      <c r="D8" s="83"/>
      <c r="E8" s="85">
        <v>28071318596</v>
      </c>
      <c r="F8" s="83"/>
      <c r="G8" s="85">
        <v>-20108722059</v>
      </c>
      <c r="H8" s="8"/>
      <c r="I8" s="86">
        <f t="shared" ref="I8:I51" si="1">E8+G8</f>
        <v>7962596537</v>
      </c>
      <c r="J8" s="8"/>
      <c r="K8" s="84">
        <v>25699481</v>
      </c>
      <c r="L8" s="8"/>
      <c r="M8" s="84">
        <v>59379594671</v>
      </c>
      <c r="N8" s="8"/>
      <c r="O8" s="67">
        <v>-46780824752</v>
      </c>
      <c r="P8" s="8"/>
      <c r="Q8" s="67">
        <f t="shared" si="0"/>
        <v>12598769919</v>
      </c>
    </row>
    <row r="9" spans="1:17" ht="37.5" customHeight="1">
      <c r="A9" s="23" t="s">
        <v>195</v>
      </c>
      <c r="B9" s="23"/>
      <c r="C9" s="85">
        <v>200000</v>
      </c>
      <c r="D9" s="83"/>
      <c r="E9" s="85">
        <v>4451323239</v>
      </c>
      <c r="F9" s="83"/>
      <c r="G9" s="85">
        <v>-3802606049</v>
      </c>
      <c r="H9" s="8"/>
      <c r="I9" s="86">
        <f t="shared" si="1"/>
        <v>648717190</v>
      </c>
      <c r="J9" s="8"/>
      <c r="K9" s="84">
        <v>2153912</v>
      </c>
      <c r="L9" s="8"/>
      <c r="M9" s="84">
        <v>38674406606</v>
      </c>
      <c r="N9" s="8"/>
      <c r="O9" s="67">
        <v>-40002562234</v>
      </c>
      <c r="P9" s="8"/>
      <c r="Q9" s="67">
        <f t="shared" si="0"/>
        <v>-1328155628</v>
      </c>
    </row>
    <row r="10" spans="1:17" ht="30" customHeight="1">
      <c r="A10" s="23" t="s">
        <v>45</v>
      </c>
      <c r="B10" s="8"/>
      <c r="C10" s="85">
        <v>0</v>
      </c>
      <c r="D10" s="83"/>
      <c r="E10" s="85">
        <v>0</v>
      </c>
      <c r="F10" s="83"/>
      <c r="G10" s="87">
        <v>0</v>
      </c>
      <c r="H10" s="8"/>
      <c r="I10" s="86">
        <f t="shared" si="1"/>
        <v>0</v>
      </c>
      <c r="J10" s="8"/>
      <c r="K10" s="12">
        <v>1048946</v>
      </c>
      <c r="L10" s="8"/>
      <c r="M10" s="12">
        <v>4226082477</v>
      </c>
      <c r="N10" s="8"/>
      <c r="O10" s="67">
        <v>-5296940238</v>
      </c>
      <c r="P10" s="8"/>
      <c r="Q10" s="67">
        <f t="shared" si="0"/>
        <v>-1070857761</v>
      </c>
    </row>
    <row r="11" spans="1:17" ht="30" customHeight="1">
      <c r="A11" s="23" t="s">
        <v>42</v>
      </c>
      <c r="B11" s="23"/>
      <c r="C11" s="85">
        <v>0</v>
      </c>
      <c r="D11" s="83"/>
      <c r="E11" s="85">
        <v>0</v>
      </c>
      <c r="F11" s="83"/>
      <c r="G11" s="87">
        <v>0</v>
      </c>
      <c r="H11" s="8"/>
      <c r="I11" s="86">
        <f t="shared" si="1"/>
        <v>0</v>
      </c>
      <c r="J11" s="8"/>
      <c r="K11" s="12">
        <v>10000000</v>
      </c>
      <c r="L11" s="8"/>
      <c r="M11" s="12">
        <v>39197836377</v>
      </c>
      <c r="N11" s="8"/>
      <c r="O11" s="67">
        <v>-37200059888</v>
      </c>
      <c r="P11" s="8"/>
      <c r="Q11" s="67">
        <f t="shared" si="0"/>
        <v>1997776489</v>
      </c>
    </row>
    <row r="12" spans="1:17" ht="30" customHeight="1">
      <c r="A12" s="23" t="s">
        <v>211</v>
      </c>
      <c r="B12" s="23"/>
      <c r="C12" s="85">
        <v>0</v>
      </c>
      <c r="D12" s="83"/>
      <c r="E12" s="85">
        <v>0</v>
      </c>
      <c r="F12" s="83"/>
      <c r="G12" s="87">
        <v>0</v>
      </c>
      <c r="H12" s="8"/>
      <c r="I12" s="86">
        <f t="shared" si="1"/>
        <v>0</v>
      </c>
      <c r="J12" s="8"/>
      <c r="K12" s="12">
        <v>2800000</v>
      </c>
      <c r="L12" s="8"/>
      <c r="M12" s="12">
        <v>27545419619</v>
      </c>
      <c r="N12" s="8"/>
      <c r="O12" s="67">
        <v>-25407556287</v>
      </c>
      <c r="P12" s="8"/>
      <c r="Q12" s="67">
        <f t="shared" si="0"/>
        <v>2137863332</v>
      </c>
    </row>
    <row r="13" spans="1:17" ht="30" customHeight="1">
      <c r="A13" s="23" t="s">
        <v>194</v>
      </c>
      <c r="B13" s="23"/>
      <c r="C13" s="85">
        <v>0</v>
      </c>
      <c r="D13" s="83"/>
      <c r="E13" s="85">
        <v>0</v>
      </c>
      <c r="F13" s="83"/>
      <c r="G13" s="87">
        <v>0</v>
      </c>
      <c r="H13" s="8"/>
      <c r="I13" s="86">
        <f t="shared" si="1"/>
        <v>0</v>
      </c>
      <c r="J13" s="8"/>
      <c r="K13" s="12">
        <v>3255168</v>
      </c>
      <c r="L13" s="8"/>
      <c r="M13" s="12">
        <v>56727241315</v>
      </c>
      <c r="N13" s="8"/>
      <c r="O13" s="67">
        <v>-52528101876</v>
      </c>
      <c r="P13" s="8"/>
      <c r="Q13" s="67">
        <f t="shared" si="0"/>
        <v>4199139439</v>
      </c>
    </row>
    <row r="14" spans="1:17" ht="30" customHeight="1">
      <c r="A14" s="36" t="s">
        <v>18</v>
      </c>
      <c r="B14" s="8"/>
      <c r="C14" s="85">
        <v>127800000</v>
      </c>
      <c r="D14" s="83"/>
      <c r="E14" s="85">
        <v>67737313833</v>
      </c>
      <c r="F14" s="83"/>
      <c r="G14" s="87">
        <v>-63083438988</v>
      </c>
      <c r="H14" s="8"/>
      <c r="I14" s="86">
        <f t="shared" si="1"/>
        <v>4653874845</v>
      </c>
      <c r="J14" s="8"/>
      <c r="K14" s="12">
        <v>462999961</v>
      </c>
      <c r="L14" s="8"/>
      <c r="M14" s="12">
        <v>215794223867</v>
      </c>
      <c r="N14" s="8"/>
      <c r="O14" s="67">
        <v>-229212492440</v>
      </c>
      <c r="P14" s="8"/>
      <c r="Q14" s="67">
        <f t="shared" si="0"/>
        <v>-13418268573</v>
      </c>
    </row>
    <row r="15" spans="1:17" ht="30" customHeight="1">
      <c r="A15" s="23" t="s">
        <v>204</v>
      </c>
      <c r="B15" s="23"/>
      <c r="C15" s="85">
        <v>0</v>
      </c>
      <c r="D15" s="83"/>
      <c r="E15" s="85">
        <v>0</v>
      </c>
      <c r="F15" s="83"/>
      <c r="G15" s="87">
        <v>0</v>
      </c>
      <c r="H15" s="8"/>
      <c r="I15" s="86">
        <f t="shared" si="1"/>
        <v>0</v>
      </c>
      <c r="J15" s="8"/>
      <c r="K15" s="12">
        <v>19600000</v>
      </c>
      <c r="L15" s="8"/>
      <c r="M15" s="12">
        <v>38966760000</v>
      </c>
      <c r="N15" s="8"/>
      <c r="O15" s="67">
        <v>-34534017579</v>
      </c>
      <c r="P15" s="8"/>
      <c r="Q15" s="67">
        <f t="shared" si="0"/>
        <v>4432742421</v>
      </c>
    </row>
    <row r="16" spans="1:17" ht="30" customHeight="1">
      <c r="A16" s="23" t="s">
        <v>201</v>
      </c>
      <c r="B16" s="23"/>
      <c r="C16" s="85">
        <v>0</v>
      </c>
      <c r="D16" s="83"/>
      <c r="E16" s="85">
        <v>0</v>
      </c>
      <c r="F16" s="83"/>
      <c r="G16" s="87">
        <v>0</v>
      </c>
      <c r="H16" s="8"/>
      <c r="I16" s="86">
        <f t="shared" si="1"/>
        <v>0</v>
      </c>
      <c r="J16" s="8"/>
      <c r="K16" s="12">
        <v>1000000</v>
      </c>
      <c r="L16" s="8"/>
      <c r="M16" s="12">
        <v>35800078668</v>
      </c>
      <c r="N16" s="8"/>
      <c r="O16" s="67">
        <v>-32660280569</v>
      </c>
      <c r="P16" s="8"/>
      <c r="Q16" s="67">
        <f t="shared" si="0"/>
        <v>3139798099</v>
      </c>
    </row>
    <row r="17" spans="1:17" ht="30" customHeight="1">
      <c r="A17" s="23" t="s">
        <v>37</v>
      </c>
      <c r="B17" s="23"/>
      <c r="C17" s="85">
        <v>0</v>
      </c>
      <c r="D17" s="83"/>
      <c r="E17" s="85">
        <v>0</v>
      </c>
      <c r="F17" s="83"/>
      <c r="G17" s="87">
        <v>0</v>
      </c>
      <c r="H17" s="8"/>
      <c r="I17" s="86">
        <f t="shared" si="1"/>
        <v>0</v>
      </c>
      <c r="J17" s="8"/>
      <c r="K17" s="12">
        <v>9060000</v>
      </c>
      <c r="L17" s="8"/>
      <c r="M17" s="12">
        <v>16407243969</v>
      </c>
      <c r="N17" s="8"/>
      <c r="O17" s="67">
        <v>-15913766331</v>
      </c>
      <c r="P17" s="8"/>
      <c r="Q17" s="67">
        <f t="shared" si="0"/>
        <v>493477638</v>
      </c>
    </row>
    <row r="18" spans="1:17" ht="30" customHeight="1">
      <c r="A18" s="23" t="s">
        <v>210</v>
      </c>
      <c r="B18" s="23"/>
      <c r="C18" s="85">
        <v>0</v>
      </c>
      <c r="D18" s="83"/>
      <c r="E18" s="85">
        <v>0</v>
      </c>
      <c r="F18" s="83"/>
      <c r="G18" s="87">
        <v>0</v>
      </c>
      <c r="H18" s="8"/>
      <c r="I18" s="86">
        <f t="shared" si="1"/>
        <v>0</v>
      </c>
      <c r="J18" s="8"/>
      <c r="K18" s="12">
        <v>13610000</v>
      </c>
      <c r="L18" s="8"/>
      <c r="M18" s="12">
        <v>82722407593</v>
      </c>
      <c r="N18" s="8"/>
      <c r="O18" s="67">
        <v>-88615084219</v>
      </c>
      <c r="P18" s="8"/>
      <c r="Q18" s="67">
        <f>M18+O18+2013000</f>
        <v>-5890663626</v>
      </c>
    </row>
    <row r="19" spans="1:17" ht="30" customHeight="1">
      <c r="A19" s="23" t="s">
        <v>205</v>
      </c>
      <c r="B19" s="23"/>
      <c r="C19" s="85">
        <v>0</v>
      </c>
      <c r="D19" s="83"/>
      <c r="E19" s="85">
        <v>0</v>
      </c>
      <c r="F19" s="83"/>
      <c r="G19" s="87">
        <v>0</v>
      </c>
      <c r="H19" s="8"/>
      <c r="I19" s="86">
        <f t="shared" si="1"/>
        <v>0</v>
      </c>
      <c r="J19" s="8"/>
      <c r="K19" s="12">
        <v>500000</v>
      </c>
      <c r="L19" s="8"/>
      <c r="M19" s="12">
        <v>5276069489</v>
      </c>
      <c r="N19" s="8"/>
      <c r="O19" s="67">
        <v>-5247279529</v>
      </c>
      <c r="P19" s="8"/>
      <c r="Q19" s="67">
        <f t="shared" si="0"/>
        <v>28789960</v>
      </c>
    </row>
    <row r="20" spans="1:17" ht="30" customHeight="1">
      <c r="A20" s="36" t="s">
        <v>227</v>
      </c>
      <c r="B20" s="8"/>
      <c r="C20" s="85">
        <v>0</v>
      </c>
      <c r="D20" s="83"/>
      <c r="E20" s="85">
        <v>0</v>
      </c>
      <c r="F20" s="83"/>
      <c r="G20" s="87">
        <v>0</v>
      </c>
      <c r="H20" s="8"/>
      <c r="I20" s="86">
        <f t="shared" si="1"/>
        <v>0</v>
      </c>
      <c r="J20" s="8"/>
      <c r="K20" s="12">
        <v>2218012</v>
      </c>
      <c r="L20" s="8"/>
      <c r="M20" s="12">
        <v>104876670912</v>
      </c>
      <c r="N20" s="8"/>
      <c r="O20" s="67">
        <v>-114873740426</v>
      </c>
      <c r="P20" s="8"/>
      <c r="Q20" s="67">
        <f t="shared" si="0"/>
        <v>-9997069514</v>
      </c>
    </row>
    <row r="21" spans="1:17" ht="30" customHeight="1">
      <c r="A21" s="36" t="s">
        <v>26</v>
      </c>
      <c r="B21" s="8"/>
      <c r="C21" s="85">
        <v>0</v>
      </c>
      <c r="D21" s="83"/>
      <c r="E21" s="85">
        <v>0</v>
      </c>
      <c r="F21" s="83"/>
      <c r="G21" s="87">
        <v>0</v>
      </c>
      <c r="H21" s="8"/>
      <c r="I21" s="86">
        <f t="shared" si="1"/>
        <v>0</v>
      </c>
      <c r="J21" s="8"/>
      <c r="K21" s="12">
        <v>14314776</v>
      </c>
      <c r="L21" s="8"/>
      <c r="M21" s="12">
        <v>119709013331</v>
      </c>
      <c r="N21" s="8"/>
      <c r="O21" s="67">
        <v>-103463375323</v>
      </c>
      <c r="P21" s="8"/>
      <c r="Q21" s="67">
        <f t="shared" si="0"/>
        <v>16245638008</v>
      </c>
    </row>
    <row r="22" spans="1:17" ht="30" customHeight="1">
      <c r="A22" s="36" t="s">
        <v>27</v>
      </c>
      <c r="B22" s="8"/>
      <c r="C22" s="85">
        <v>975299</v>
      </c>
      <c r="D22" s="83"/>
      <c r="E22" s="85">
        <v>2200550067</v>
      </c>
      <c r="F22" s="83"/>
      <c r="G22" s="87">
        <v>-1635403173</v>
      </c>
      <c r="H22" s="8"/>
      <c r="I22" s="86">
        <f t="shared" si="1"/>
        <v>565146894</v>
      </c>
      <c r="J22" s="8"/>
      <c r="K22" s="12">
        <v>29544995</v>
      </c>
      <c r="L22" s="8"/>
      <c r="M22" s="12">
        <v>57358180296</v>
      </c>
      <c r="N22" s="8"/>
      <c r="O22" s="67">
        <v>-49541708415</v>
      </c>
      <c r="P22" s="8"/>
      <c r="Q22" s="67">
        <f t="shared" si="0"/>
        <v>7816471881</v>
      </c>
    </row>
    <row r="23" spans="1:17" ht="30" customHeight="1">
      <c r="A23" s="36" t="s">
        <v>34</v>
      </c>
      <c r="B23" s="8"/>
      <c r="C23" s="85">
        <v>0</v>
      </c>
      <c r="D23" s="83"/>
      <c r="E23" s="85">
        <v>0</v>
      </c>
      <c r="F23" s="83"/>
      <c r="G23" s="87">
        <v>0</v>
      </c>
      <c r="H23" s="8"/>
      <c r="I23" s="86">
        <f t="shared" si="1"/>
        <v>0</v>
      </c>
      <c r="J23" s="8"/>
      <c r="K23" s="12">
        <v>451474</v>
      </c>
      <c r="L23" s="8"/>
      <c r="M23" s="12">
        <v>3467652730</v>
      </c>
      <c r="N23" s="8"/>
      <c r="O23" s="67">
        <v>-3895458604</v>
      </c>
      <c r="P23" s="8"/>
      <c r="Q23" s="67">
        <f t="shared" si="0"/>
        <v>-427805874</v>
      </c>
    </row>
    <row r="24" spans="1:17" ht="30" customHeight="1">
      <c r="A24" s="36" t="s">
        <v>212</v>
      </c>
      <c r="B24" s="8"/>
      <c r="C24" s="85">
        <v>0</v>
      </c>
      <c r="D24" s="83"/>
      <c r="E24" s="85">
        <v>0</v>
      </c>
      <c r="F24" s="83"/>
      <c r="G24" s="87">
        <v>0</v>
      </c>
      <c r="H24" s="8"/>
      <c r="I24" s="86">
        <f t="shared" si="1"/>
        <v>0</v>
      </c>
      <c r="J24" s="8"/>
      <c r="K24" s="12">
        <v>17984648</v>
      </c>
      <c r="L24" s="8"/>
      <c r="M24" s="12">
        <v>35011692744</v>
      </c>
      <c r="N24" s="8"/>
      <c r="O24" s="67">
        <v>-47304233707</v>
      </c>
      <c r="P24" s="8"/>
      <c r="Q24" s="67">
        <f t="shared" si="0"/>
        <v>-12292540963</v>
      </c>
    </row>
    <row r="25" spans="1:17" ht="30" customHeight="1">
      <c r="A25" s="36" t="s">
        <v>44</v>
      </c>
      <c r="B25" s="8"/>
      <c r="C25" s="85">
        <v>0</v>
      </c>
      <c r="D25" s="83"/>
      <c r="E25" s="85">
        <v>0</v>
      </c>
      <c r="F25" s="83"/>
      <c r="G25" s="87">
        <v>0</v>
      </c>
      <c r="H25" s="8"/>
      <c r="I25" s="86">
        <f t="shared" si="1"/>
        <v>0</v>
      </c>
      <c r="J25" s="8"/>
      <c r="K25" s="12">
        <v>13500000</v>
      </c>
      <c r="L25" s="8"/>
      <c r="M25" s="12">
        <v>16208492199</v>
      </c>
      <c r="N25" s="8"/>
      <c r="O25" s="67">
        <v>-20934693000</v>
      </c>
      <c r="P25" s="8"/>
      <c r="Q25" s="67">
        <f t="shared" si="0"/>
        <v>-4726200801</v>
      </c>
    </row>
    <row r="26" spans="1:17" ht="30" customHeight="1">
      <c r="A26" s="36" t="s">
        <v>38</v>
      </c>
      <c r="B26" s="8"/>
      <c r="C26" s="85">
        <v>0</v>
      </c>
      <c r="D26" s="83"/>
      <c r="E26" s="85">
        <v>0</v>
      </c>
      <c r="F26" s="83"/>
      <c r="G26" s="87">
        <v>0</v>
      </c>
      <c r="H26" s="8"/>
      <c r="I26" s="86">
        <f t="shared" si="1"/>
        <v>0</v>
      </c>
      <c r="J26" s="8"/>
      <c r="K26" s="12">
        <v>14860116</v>
      </c>
      <c r="L26" s="8"/>
      <c r="M26" s="12">
        <v>41724791220</v>
      </c>
      <c r="N26" s="8"/>
      <c r="O26" s="67">
        <v>-49618134622</v>
      </c>
      <c r="P26" s="8"/>
      <c r="Q26" s="67">
        <f t="shared" si="0"/>
        <v>-7893343402</v>
      </c>
    </row>
    <row r="27" spans="1:17" ht="30" customHeight="1">
      <c r="A27" s="36" t="s">
        <v>19</v>
      </c>
      <c r="B27" s="8"/>
      <c r="C27" s="85">
        <v>982074</v>
      </c>
      <c r="D27" s="83"/>
      <c r="E27" s="85">
        <v>5817661033</v>
      </c>
      <c r="F27" s="83"/>
      <c r="G27" s="87">
        <v>-4625209209</v>
      </c>
      <c r="H27" s="8"/>
      <c r="I27" s="86">
        <f t="shared" si="1"/>
        <v>1192451824</v>
      </c>
      <c r="J27" s="8"/>
      <c r="K27" s="12">
        <v>3582075</v>
      </c>
      <c r="L27" s="8"/>
      <c r="M27" s="12">
        <v>20177660650</v>
      </c>
      <c r="N27" s="8"/>
      <c r="O27" s="67">
        <v>-17013184859</v>
      </c>
      <c r="P27" s="8"/>
      <c r="Q27" s="67">
        <f t="shared" si="0"/>
        <v>3164475791</v>
      </c>
    </row>
    <row r="28" spans="1:17" ht="30" customHeight="1">
      <c r="A28" s="36" t="s">
        <v>214</v>
      </c>
      <c r="B28" s="8"/>
      <c r="C28" s="85">
        <v>0</v>
      </c>
      <c r="D28" s="83"/>
      <c r="E28" s="85">
        <v>0</v>
      </c>
      <c r="F28" s="83"/>
      <c r="G28" s="87">
        <v>0</v>
      </c>
      <c r="H28" s="8"/>
      <c r="I28" s="86">
        <f t="shared" si="1"/>
        <v>0</v>
      </c>
      <c r="J28" s="8"/>
      <c r="K28" s="12">
        <v>4976344</v>
      </c>
      <c r="L28" s="8"/>
      <c r="M28" s="12">
        <v>6215020359</v>
      </c>
      <c r="N28" s="8"/>
      <c r="O28" s="67">
        <v>-7365688047</v>
      </c>
      <c r="P28" s="8"/>
      <c r="Q28" s="67">
        <f t="shared" si="0"/>
        <v>-1150667688</v>
      </c>
    </row>
    <row r="29" spans="1:17" ht="30" customHeight="1">
      <c r="A29" s="36" t="s">
        <v>206</v>
      </c>
      <c r="B29" s="8"/>
      <c r="C29" s="85">
        <v>0</v>
      </c>
      <c r="D29" s="83"/>
      <c r="E29" s="85">
        <v>0</v>
      </c>
      <c r="F29" s="83"/>
      <c r="G29" s="87">
        <v>0</v>
      </c>
      <c r="H29" s="8"/>
      <c r="I29" s="86">
        <f t="shared" si="1"/>
        <v>0</v>
      </c>
      <c r="J29" s="8"/>
      <c r="K29" s="12">
        <v>62000000</v>
      </c>
      <c r="L29" s="8"/>
      <c r="M29" s="12">
        <v>108595311333</v>
      </c>
      <c r="N29" s="8"/>
      <c r="O29" s="67">
        <v>-126960066000</v>
      </c>
      <c r="P29" s="8"/>
      <c r="Q29" s="67">
        <f t="shared" si="0"/>
        <v>-18364754667</v>
      </c>
    </row>
    <row r="30" spans="1:17" ht="30" customHeight="1">
      <c r="A30" s="36" t="s">
        <v>36</v>
      </c>
      <c r="B30" s="8"/>
      <c r="C30" s="85">
        <v>0</v>
      </c>
      <c r="D30" s="83"/>
      <c r="E30" s="85">
        <v>0</v>
      </c>
      <c r="F30" s="83"/>
      <c r="G30" s="87">
        <v>0</v>
      </c>
      <c r="H30" s="8"/>
      <c r="I30" s="86">
        <f t="shared" si="1"/>
        <v>0</v>
      </c>
      <c r="J30" s="8"/>
      <c r="K30" s="12">
        <v>600000</v>
      </c>
      <c r="L30" s="8"/>
      <c r="M30" s="12">
        <v>13179268839</v>
      </c>
      <c r="N30" s="8"/>
      <c r="O30" s="67">
        <v>-14701999500</v>
      </c>
      <c r="P30" s="8"/>
      <c r="Q30" s="67">
        <f t="shared" si="0"/>
        <v>-1522730661</v>
      </c>
    </row>
    <row r="31" spans="1:17" ht="30" customHeight="1">
      <c r="A31" s="36" t="s">
        <v>229</v>
      </c>
      <c r="B31" s="8"/>
      <c r="C31" s="85">
        <v>200000</v>
      </c>
      <c r="D31" s="83"/>
      <c r="E31" s="85">
        <v>1978013200</v>
      </c>
      <c r="F31" s="83"/>
      <c r="G31" s="87">
        <v>-1592091966</v>
      </c>
      <c r="H31" s="8"/>
      <c r="I31" s="86">
        <f t="shared" si="1"/>
        <v>385921234</v>
      </c>
      <c r="J31" s="8"/>
      <c r="K31" s="12">
        <v>3510946</v>
      </c>
      <c r="L31" s="8"/>
      <c r="M31" s="12">
        <v>26082188987</v>
      </c>
      <c r="N31" s="8"/>
      <c r="O31" s="67">
        <v>-25782749058</v>
      </c>
      <c r="P31" s="8"/>
      <c r="Q31" s="67">
        <f t="shared" si="0"/>
        <v>299439929</v>
      </c>
    </row>
    <row r="32" spans="1:17" ht="30" customHeight="1">
      <c r="A32" s="36" t="s">
        <v>215</v>
      </c>
      <c r="B32" s="8"/>
      <c r="C32" s="85">
        <v>0</v>
      </c>
      <c r="D32" s="83"/>
      <c r="E32" s="85">
        <v>0</v>
      </c>
      <c r="F32" s="83"/>
      <c r="G32" s="87">
        <v>0</v>
      </c>
      <c r="H32" s="8"/>
      <c r="I32" s="86">
        <f t="shared" si="1"/>
        <v>0</v>
      </c>
      <c r="J32" s="8"/>
      <c r="K32" s="12">
        <v>2134406</v>
      </c>
      <c r="L32" s="8"/>
      <c r="M32" s="12">
        <v>7506075569</v>
      </c>
      <c r="N32" s="8"/>
      <c r="O32" s="67">
        <v>-7572124080</v>
      </c>
      <c r="P32" s="8"/>
      <c r="Q32" s="67">
        <f t="shared" si="0"/>
        <v>-66048511</v>
      </c>
    </row>
    <row r="33" spans="1:17" ht="30" customHeight="1">
      <c r="A33" s="36" t="s">
        <v>21</v>
      </c>
      <c r="B33" s="8"/>
      <c r="C33" s="85">
        <v>0</v>
      </c>
      <c r="D33" s="83"/>
      <c r="E33" s="85">
        <v>0</v>
      </c>
      <c r="F33" s="83"/>
      <c r="G33" s="87">
        <v>0</v>
      </c>
      <c r="H33" s="8"/>
      <c r="I33" s="86">
        <f t="shared" si="1"/>
        <v>0</v>
      </c>
      <c r="J33" s="8"/>
      <c r="K33" s="12">
        <v>5768862</v>
      </c>
      <c r="L33" s="8"/>
      <c r="M33" s="12">
        <v>43081334848</v>
      </c>
      <c r="N33" s="8"/>
      <c r="O33" s="67">
        <v>-49947819641</v>
      </c>
      <c r="P33" s="8"/>
      <c r="Q33" s="67">
        <f t="shared" si="0"/>
        <v>-6866484793</v>
      </c>
    </row>
    <row r="34" spans="1:17" ht="30" customHeight="1">
      <c r="A34" s="36" t="s">
        <v>25</v>
      </c>
      <c r="B34" s="8"/>
      <c r="C34" s="85">
        <v>1204105</v>
      </c>
      <c r="D34" s="83"/>
      <c r="E34" s="85">
        <v>4309470558</v>
      </c>
      <c r="F34" s="83"/>
      <c r="G34" s="87">
        <v>-4335799327</v>
      </c>
      <c r="H34" s="8"/>
      <c r="I34" s="86">
        <f t="shared" si="1"/>
        <v>-26328769</v>
      </c>
      <c r="J34" s="8"/>
      <c r="K34" s="12">
        <v>3592451</v>
      </c>
      <c r="L34" s="8"/>
      <c r="M34" s="12">
        <v>11382593385</v>
      </c>
      <c r="N34" s="8"/>
      <c r="O34" s="67">
        <v>-12542423352</v>
      </c>
      <c r="P34" s="8"/>
      <c r="Q34" s="67">
        <f t="shared" si="0"/>
        <v>-1159829967</v>
      </c>
    </row>
    <row r="35" spans="1:17" ht="30" customHeight="1">
      <c r="A35" s="36" t="s">
        <v>196</v>
      </c>
      <c r="B35" s="8"/>
      <c r="C35" s="85">
        <v>0</v>
      </c>
      <c r="D35" s="83"/>
      <c r="E35" s="85">
        <v>0</v>
      </c>
      <c r="F35" s="83"/>
      <c r="G35" s="87">
        <v>0</v>
      </c>
      <c r="H35" s="8"/>
      <c r="I35" s="86">
        <f t="shared" si="1"/>
        <v>0</v>
      </c>
      <c r="J35" s="8"/>
      <c r="K35" s="12">
        <v>771428</v>
      </c>
      <c r="L35" s="8"/>
      <c r="M35" s="12">
        <v>2180826956</v>
      </c>
      <c r="N35" s="8"/>
      <c r="O35" s="67">
        <v>-2094234587</v>
      </c>
      <c r="P35" s="8"/>
      <c r="Q35" s="67">
        <f t="shared" si="0"/>
        <v>86592369</v>
      </c>
    </row>
    <row r="36" spans="1:17" ht="30" customHeight="1">
      <c r="A36" s="36" t="s">
        <v>31</v>
      </c>
      <c r="B36" s="8"/>
      <c r="C36" s="85">
        <v>1500000</v>
      </c>
      <c r="D36" s="83"/>
      <c r="E36" s="85">
        <v>9123922738</v>
      </c>
      <c r="F36" s="83"/>
      <c r="G36" s="87">
        <v>-6421962466</v>
      </c>
      <c r="H36" s="8"/>
      <c r="I36" s="86">
        <f t="shared" si="1"/>
        <v>2701960272</v>
      </c>
      <c r="J36" s="8"/>
      <c r="K36" s="12">
        <v>4500000</v>
      </c>
      <c r="L36" s="8"/>
      <c r="M36" s="12">
        <v>20702418432</v>
      </c>
      <c r="N36" s="8"/>
      <c r="O36" s="67">
        <v>-17683177198</v>
      </c>
      <c r="P36" s="8"/>
      <c r="Q36" s="67">
        <f t="shared" si="0"/>
        <v>3019241234</v>
      </c>
    </row>
    <row r="37" spans="1:17" ht="30" customHeight="1">
      <c r="A37" s="36" t="s">
        <v>41</v>
      </c>
      <c r="B37" s="8"/>
      <c r="C37" s="85">
        <v>3000000</v>
      </c>
      <c r="D37" s="83"/>
      <c r="E37" s="85">
        <v>8963175008</v>
      </c>
      <c r="F37" s="83"/>
      <c r="G37" s="87">
        <v>-6937925587</v>
      </c>
      <c r="H37" s="8"/>
      <c r="I37" s="86">
        <f t="shared" si="1"/>
        <v>2025249421</v>
      </c>
      <c r="J37" s="8"/>
      <c r="K37" s="12">
        <v>8950000</v>
      </c>
      <c r="L37" s="8"/>
      <c r="M37" s="12">
        <v>23808571553</v>
      </c>
      <c r="N37" s="8"/>
      <c r="O37" s="67">
        <v>-22196164532</v>
      </c>
      <c r="P37" s="8"/>
      <c r="Q37" s="67">
        <f t="shared" si="0"/>
        <v>1612407021</v>
      </c>
    </row>
    <row r="38" spans="1:17" ht="30" customHeight="1">
      <c r="A38" s="36" t="s">
        <v>28</v>
      </c>
      <c r="B38" s="8"/>
      <c r="C38" s="85">
        <v>0</v>
      </c>
      <c r="D38" s="83"/>
      <c r="E38" s="85">
        <v>0</v>
      </c>
      <c r="F38" s="83"/>
      <c r="G38" s="87">
        <v>0</v>
      </c>
      <c r="H38" s="8"/>
      <c r="I38" s="86">
        <f t="shared" si="1"/>
        <v>0</v>
      </c>
      <c r="J38" s="8"/>
      <c r="K38" s="12">
        <v>2427680</v>
      </c>
      <c r="L38" s="8"/>
      <c r="M38" s="12">
        <v>11248134819</v>
      </c>
      <c r="N38" s="8"/>
      <c r="O38" s="67">
        <v>-10642367690</v>
      </c>
      <c r="P38" s="8"/>
      <c r="Q38" s="67">
        <f t="shared" si="0"/>
        <v>605767129</v>
      </c>
    </row>
    <row r="39" spans="1:17" ht="30" customHeight="1">
      <c r="A39" s="36" t="s">
        <v>200</v>
      </c>
      <c r="B39" s="8"/>
      <c r="C39" s="85">
        <v>2500001</v>
      </c>
      <c r="D39" s="83"/>
      <c r="E39" s="85">
        <v>13321224889</v>
      </c>
      <c r="F39" s="83"/>
      <c r="G39" s="87">
        <v>-8592234105</v>
      </c>
      <c r="H39" s="8"/>
      <c r="I39" s="86">
        <f t="shared" si="1"/>
        <v>4728990784</v>
      </c>
      <c r="J39" s="8"/>
      <c r="K39" s="12">
        <v>4989384</v>
      </c>
      <c r="L39" s="8"/>
      <c r="M39" s="12">
        <v>23009040980</v>
      </c>
      <c r="N39" s="8"/>
      <c r="O39" s="67">
        <v>-19948041209</v>
      </c>
      <c r="P39" s="8"/>
      <c r="Q39" s="67">
        <f t="shared" si="0"/>
        <v>3060999771</v>
      </c>
    </row>
    <row r="40" spans="1:17" ht="30" customHeight="1">
      <c r="A40" s="36" t="s">
        <v>207</v>
      </c>
      <c r="B40" s="8"/>
      <c r="C40" s="85">
        <v>0</v>
      </c>
      <c r="D40" s="83"/>
      <c r="E40" s="85">
        <v>0</v>
      </c>
      <c r="F40" s="83"/>
      <c r="G40" s="87">
        <v>0</v>
      </c>
      <c r="H40" s="8"/>
      <c r="I40" s="86">
        <f t="shared" si="1"/>
        <v>0</v>
      </c>
      <c r="J40" s="8"/>
      <c r="K40" s="12">
        <v>722225</v>
      </c>
      <c r="L40" s="8"/>
      <c r="M40" s="12">
        <v>2075485620</v>
      </c>
      <c r="N40" s="8"/>
      <c r="O40" s="67">
        <v>-2651220755</v>
      </c>
      <c r="P40" s="8"/>
      <c r="Q40" s="67">
        <f t="shared" si="0"/>
        <v>-575735135</v>
      </c>
    </row>
    <row r="41" spans="1:17" ht="30" customHeight="1">
      <c r="A41" s="36" t="s">
        <v>113</v>
      </c>
      <c r="B41" s="8"/>
      <c r="C41" s="85">
        <v>0</v>
      </c>
      <c r="D41" s="83"/>
      <c r="E41" s="85">
        <v>0</v>
      </c>
      <c r="F41" s="83"/>
      <c r="G41" s="87">
        <v>0</v>
      </c>
      <c r="H41" s="8"/>
      <c r="I41" s="86">
        <f t="shared" si="1"/>
        <v>0</v>
      </c>
      <c r="J41" s="8"/>
      <c r="K41" s="12">
        <v>208</v>
      </c>
      <c r="L41" s="8"/>
      <c r="M41" s="12">
        <v>685833</v>
      </c>
      <c r="N41" s="8"/>
      <c r="O41" s="67">
        <v>-867988</v>
      </c>
      <c r="P41" s="8"/>
      <c r="Q41" s="67">
        <f t="shared" si="0"/>
        <v>-182155</v>
      </c>
    </row>
    <row r="42" spans="1:17" ht="30" customHeight="1">
      <c r="A42" s="36" t="s">
        <v>114</v>
      </c>
      <c r="B42" s="8"/>
      <c r="C42" s="85">
        <v>0</v>
      </c>
      <c r="D42" s="83"/>
      <c r="E42" s="85">
        <v>0</v>
      </c>
      <c r="F42" s="83"/>
      <c r="G42" s="87">
        <v>0</v>
      </c>
      <c r="H42" s="8"/>
      <c r="I42" s="86">
        <f t="shared" si="1"/>
        <v>0</v>
      </c>
      <c r="J42" s="8"/>
      <c r="K42" s="12">
        <v>41000000</v>
      </c>
      <c r="L42" s="8"/>
      <c r="M42" s="12">
        <v>16699048634</v>
      </c>
      <c r="N42" s="8"/>
      <c r="O42" s="67">
        <v>-16247863502</v>
      </c>
      <c r="P42" s="8"/>
      <c r="Q42" s="67">
        <f t="shared" si="0"/>
        <v>451185132</v>
      </c>
    </row>
    <row r="43" spans="1:17" ht="30" customHeight="1">
      <c r="A43" s="36" t="s">
        <v>20</v>
      </c>
      <c r="B43" s="8"/>
      <c r="C43" s="85">
        <v>200000</v>
      </c>
      <c r="D43" s="83"/>
      <c r="E43" s="85">
        <v>7175318431</v>
      </c>
      <c r="F43" s="83"/>
      <c r="G43" s="87">
        <v>-5872366853</v>
      </c>
      <c r="H43" s="8"/>
      <c r="I43" s="86">
        <f t="shared" si="1"/>
        <v>1302951578</v>
      </c>
      <c r="J43" s="8"/>
      <c r="K43" s="12">
        <v>2200000</v>
      </c>
      <c r="L43" s="8"/>
      <c r="M43" s="12">
        <v>64345807836</v>
      </c>
      <c r="N43" s="8"/>
      <c r="O43" s="67">
        <v>-62253147584</v>
      </c>
      <c r="P43" s="8"/>
      <c r="Q43" s="67">
        <f t="shared" si="0"/>
        <v>2092660252</v>
      </c>
    </row>
    <row r="44" spans="1:17" ht="30" customHeight="1">
      <c r="A44" s="36" t="s">
        <v>191</v>
      </c>
      <c r="B44" s="8"/>
      <c r="C44" s="85">
        <v>0</v>
      </c>
      <c r="D44" s="83"/>
      <c r="E44" s="85">
        <v>0</v>
      </c>
      <c r="F44" s="83"/>
      <c r="G44" s="87">
        <v>0</v>
      </c>
      <c r="H44" s="8"/>
      <c r="I44" s="86">
        <f t="shared" si="1"/>
        <v>0</v>
      </c>
      <c r="J44" s="8"/>
      <c r="K44" s="12">
        <v>1435203</v>
      </c>
      <c r="L44" s="8"/>
      <c r="M44" s="12">
        <v>8310026303</v>
      </c>
      <c r="N44" s="8"/>
      <c r="O44" s="67">
        <v>-6564256557</v>
      </c>
      <c r="P44" s="8"/>
      <c r="Q44" s="67">
        <f t="shared" si="0"/>
        <v>1745769746</v>
      </c>
    </row>
    <row r="45" spans="1:17" ht="30" customHeight="1">
      <c r="A45" s="36" t="s">
        <v>17</v>
      </c>
      <c r="B45" s="8"/>
      <c r="C45" s="85">
        <v>3000000</v>
      </c>
      <c r="D45" s="83"/>
      <c r="E45" s="85">
        <v>26434072929</v>
      </c>
      <c r="F45" s="83"/>
      <c r="G45" s="87">
        <v>-20345293460</v>
      </c>
      <c r="H45" s="8"/>
      <c r="I45" s="86">
        <f t="shared" si="1"/>
        <v>6088779469</v>
      </c>
      <c r="J45" s="8"/>
      <c r="K45" s="12">
        <v>8000000</v>
      </c>
      <c r="L45" s="8"/>
      <c r="M45" s="12">
        <v>64983762632</v>
      </c>
      <c r="N45" s="8"/>
      <c r="O45" s="67">
        <v>-54254115911</v>
      </c>
      <c r="P45" s="8"/>
      <c r="Q45" s="67">
        <f t="shared" si="0"/>
        <v>10729646721</v>
      </c>
    </row>
    <row r="46" spans="1:17" ht="30" customHeight="1">
      <c r="A46" s="36" t="s">
        <v>221</v>
      </c>
      <c r="B46" s="8"/>
      <c r="C46" s="85">
        <v>486440</v>
      </c>
      <c r="D46" s="83"/>
      <c r="E46" s="85">
        <v>42411008202</v>
      </c>
      <c r="F46" s="83"/>
      <c r="G46" s="87">
        <v>-34154142736</v>
      </c>
      <c r="H46" s="8"/>
      <c r="I46" s="86">
        <f t="shared" si="1"/>
        <v>8256865466</v>
      </c>
      <c r="J46" s="8"/>
      <c r="K46" s="12">
        <v>546440</v>
      </c>
      <c r="L46" s="8"/>
      <c r="M46" s="12">
        <v>47067290321</v>
      </c>
      <c r="N46" s="8"/>
      <c r="O46" s="67">
        <v>-38366889561</v>
      </c>
      <c r="P46" s="8"/>
      <c r="Q46" s="67">
        <f t="shared" si="0"/>
        <v>8700400760</v>
      </c>
    </row>
    <row r="47" spans="1:17" ht="30" customHeight="1">
      <c r="A47" s="36" t="s">
        <v>223</v>
      </c>
      <c r="B47" s="8"/>
      <c r="C47" s="85">
        <v>2693764</v>
      </c>
      <c r="D47" s="83"/>
      <c r="E47" s="85">
        <v>11935634797</v>
      </c>
      <c r="F47" s="83"/>
      <c r="G47" s="87">
        <v>-9450113894</v>
      </c>
      <c r="H47" s="8"/>
      <c r="I47" s="86">
        <f t="shared" si="1"/>
        <v>2485520903</v>
      </c>
      <c r="J47" s="8"/>
      <c r="K47" s="12">
        <v>5095879</v>
      </c>
      <c r="L47" s="8"/>
      <c r="M47" s="12">
        <v>22282428762</v>
      </c>
      <c r="N47" s="8"/>
      <c r="O47" s="67">
        <v>-17877080900</v>
      </c>
      <c r="P47" s="8"/>
      <c r="Q47" s="67">
        <f t="shared" si="0"/>
        <v>4405347862</v>
      </c>
    </row>
    <row r="48" spans="1:17" ht="30" customHeight="1">
      <c r="A48" s="36" t="s">
        <v>234</v>
      </c>
      <c r="B48" s="8"/>
      <c r="C48" s="85">
        <v>536379</v>
      </c>
      <c r="D48" s="83"/>
      <c r="E48" s="85">
        <v>3062440667</v>
      </c>
      <c r="F48" s="83"/>
      <c r="G48" s="87">
        <v>-2152460625</v>
      </c>
      <c r="H48" s="8"/>
      <c r="I48" s="86">
        <f t="shared" si="1"/>
        <v>909980042</v>
      </c>
      <c r="J48" s="8"/>
      <c r="K48" s="12">
        <v>536379</v>
      </c>
      <c r="L48" s="8"/>
      <c r="M48" s="12">
        <v>3062440667</v>
      </c>
      <c r="N48" s="8"/>
      <c r="O48" s="67">
        <v>-2152460625</v>
      </c>
      <c r="P48" s="8"/>
      <c r="Q48" s="67">
        <f t="shared" si="0"/>
        <v>909980042</v>
      </c>
    </row>
    <row r="49" spans="1:21" ht="30" customHeight="1">
      <c r="A49" s="36" t="s">
        <v>235</v>
      </c>
      <c r="B49" s="8"/>
      <c r="C49" s="85">
        <v>165791</v>
      </c>
      <c r="D49" s="83"/>
      <c r="E49" s="85">
        <v>3850579140</v>
      </c>
      <c r="F49" s="83"/>
      <c r="G49" s="87">
        <v>-3276730593</v>
      </c>
      <c r="H49" s="8"/>
      <c r="I49" s="86">
        <f t="shared" si="1"/>
        <v>573848547</v>
      </c>
      <c r="J49" s="8"/>
      <c r="K49" s="12">
        <v>165791</v>
      </c>
      <c r="L49" s="8"/>
      <c r="M49" s="12">
        <v>3850579140</v>
      </c>
      <c r="N49" s="8"/>
      <c r="O49" s="67">
        <v>-3276730593</v>
      </c>
      <c r="P49" s="8"/>
      <c r="Q49" s="67">
        <f t="shared" si="0"/>
        <v>573848547</v>
      </c>
    </row>
    <row r="50" spans="1:21" ht="30" customHeight="1">
      <c r="A50" s="36" t="s">
        <v>236</v>
      </c>
      <c r="B50" s="8"/>
      <c r="C50" s="85">
        <v>4713645</v>
      </c>
      <c r="D50" s="83"/>
      <c r="E50" s="85">
        <v>5477011227</v>
      </c>
      <c r="F50" s="83"/>
      <c r="G50" s="87">
        <v>-3533725760</v>
      </c>
      <c r="H50" s="8"/>
      <c r="I50" s="86">
        <f t="shared" si="1"/>
        <v>1943285467</v>
      </c>
      <c r="J50" s="8"/>
      <c r="K50" s="12">
        <v>4713645</v>
      </c>
      <c r="L50" s="8"/>
      <c r="M50" s="12">
        <v>5477011227</v>
      </c>
      <c r="N50" s="8"/>
      <c r="O50" s="67">
        <v>-3533725760</v>
      </c>
      <c r="P50" s="8"/>
      <c r="Q50" s="67">
        <f t="shared" si="0"/>
        <v>1943285467</v>
      </c>
    </row>
    <row r="51" spans="1:21" ht="30" customHeight="1">
      <c r="A51" s="36" t="s">
        <v>233</v>
      </c>
      <c r="B51" s="8"/>
      <c r="C51" s="85">
        <v>500000</v>
      </c>
      <c r="D51" s="83"/>
      <c r="E51" s="85">
        <v>8166382187</v>
      </c>
      <c r="F51" s="83"/>
      <c r="G51" s="87">
        <v>-5575135781</v>
      </c>
      <c r="H51" s="8"/>
      <c r="I51" s="86">
        <f t="shared" si="1"/>
        <v>2591246406</v>
      </c>
      <c r="J51" s="8"/>
      <c r="K51" s="12">
        <v>500000</v>
      </c>
      <c r="L51" s="8"/>
      <c r="M51" s="12">
        <v>8166382187</v>
      </c>
      <c r="N51" s="8"/>
      <c r="O51" s="67">
        <v>-5575135781</v>
      </c>
      <c r="P51" s="8"/>
      <c r="Q51" s="67">
        <f t="shared" si="0"/>
        <v>2591246406</v>
      </c>
    </row>
    <row r="52" spans="1:21" s="50" customFormat="1" ht="30" customHeight="1" thickBot="1">
      <c r="A52" s="88" t="s">
        <v>46</v>
      </c>
      <c r="B52" s="22"/>
      <c r="C52" s="89">
        <f>SUM(C7:C51)</f>
        <v>160657498</v>
      </c>
      <c r="D52" s="90"/>
      <c r="E52" s="89">
        <f>SUM(E7:E51)</f>
        <v>254486420741</v>
      </c>
      <c r="F52" s="90"/>
      <c r="G52" s="69">
        <f>SUM(G7:G51)</f>
        <v>-205495362631</v>
      </c>
      <c r="H52" s="22"/>
      <c r="I52" s="69">
        <f>SUM(I7:I51)</f>
        <v>48991058110</v>
      </c>
      <c r="J52" s="22"/>
      <c r="K52" s="28">
        <f>SUM(K7:K51)</f>
        <v>917320835</v>
      </c>
      <c r="L52" s="22"/>
      <c r="M52" s="28">
        <f>SUM(M7:M51)</f>
        <v>1607380794675</v>
      </c>
      <c r="N52" s="22"/>
      <c r="O52" s="69">
        <f>SUM(O7:O51)</f>
        <v>-1602885634534</v>
      </c>
      <c r="P52" s="22"/>
      <c r="Q52" s="69">
        <f>SUM(Q7:Q51)</f>
        <v>4497173141</v>
      </c>
      <c r="T52" s="74"/>
      <c r="U52" s="74"/>
    </row>
    <row r="53" spans="1:21" ht="30" customHeight="1" thickTop="1"/>
    <row r="56" spans="1:21" ht="30" customHeight="1">
      <c r="Q56" s="40"/>
    </row>
    <row r="57" spans="1:21" ht="30" customHeight="1">
      <c r="M57" s="40"/>
      <c r="Q57" s="40"/>
    </row>
    <row r="58" spans="1:21" ht="30" customHeight="1">
      <c r="Q58" s="40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49"/>
  <sheetViews>
    <sheetView rightToLeft="1" view="pageBreakPreview" topLeftCell="C1" zoomScale="60" zoomScaleNormal="100" workbookViewId="0">
      <selection activeCell="AG8" sqref="AG8"/>
    </sheetView>
  </sheetViews>
  <sheetFormatPr defaultRowHeight="30" customHeight="1"/>
  <cols>
    <col min="1" max="1" width="2.140625" style="41" hidden="1" customWidth="1"/>
    <col min="2" max="2" width="2.5703125" style="41" hidden="1" customWidth="1"/>
    <col min="3" max="3" width="23.42578125" style="41" customWidth="1"/>
    <col min="4" max="4" width="1.28515625" style="41" customWidth="1"/>
    <col min="5" max="5" width="14" style="41" bestFit="1" customWidth="1"/>
    <col min="6" max="6" width="1.28515625" style="41" customWidth="1"/>
    <col min="7" max="7" width="20.7109375" style="41" customWidth="1"/>
    <col min="8" max="8" width="1.28515625" style="41" customWidth="1"/>
    <col min="9" max="9" width="21.28515625" style="41" customWidth="1"/>
    <col min="10" max="10" width="1.28515625" style="41" customWidth="1"/>
    <col min="11" max="11" width="17.140625" style="41" customWidth="1"/>
    <col min="12" max="12" width="1.28515625" style="41" customWidth="1"/>
    <col min="13" max="13" width="20.42578125" style="8" customWidth="1"/>
    <col min="14" max="14" width="1.28515625" style="41" customWidth="1"/>
    <col min="15" max="15" width="16.140625" style="37" customWidth="1"/>
    <col min="16" max="16" width="1.28515625" style="41" customWidth="1"/>
    <col min="17" max="17" width="19.28515625" style="41" customWidth="1"/>
    <col min="18" max="18" width="1.28515625" style="41" customWidth="1"/>
    <col min="19" max="19" width="14.28515625" style="41" customWidth="1"/>
    <col min="20" max="20" width="1.28515625" style="41" customWidth="1"/>
    <col min="21" max="21" width="16.7109375" style="41" customWidth="1"/>
    <col min="22" max="22" width="1.28515625" style="41" customWidth="1"/>
    <col min="23" max="23" width="21.140625" style="41" customWidth="1"/>
    <col min="24" max="24" width="1.28515625" style="41" customWidth="1"/>
    <col min="25" max="25" width="20.28515625" style="41" customWidth="1"/>
    <col min="26" max="26" width="1.28515625" style="41" customWidth="1"/>
    <col min="27" max="27" width="22" style="41" bestFit="1" customWidth="1"/>
    <col min="28" max="28" width="0.28515625" style="43" customWidth="1"/>
    <col min="29" max="29" width="10.140625" style="43" customWidth="1"/>
    <col min="30" max="30" width="9.140625" style="43"/>
    <col min="31" max="31" width="10.42578125" style="18" customWidth="1"/>
    <col min="32" max="16384" width="9.140625" style="18"/>
  </cols>
  <sheetData>
    <row r="1" spans="1:29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9" ht="30" customHeight="1">
      <c r="A2" s="120" t="s">
        <v>180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9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9" ht="30" customHeight="1">
      <c r="A4" s="110" t="s">
        <v>2</v>
      </c>
      <c r="B4" s="121" t="s">
        <v>3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1:29" ht="30" customHeight="1">
      <c r="A5" s="122" t="s">
        <v>4</v>
      </c>
      <c r="B5" s="122"/>
      <c r="C5" s="123" t="s">
        <v>5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9" ht="30" customHeight="1">
      <c r="A6" s="132"/>
      <c r="B6" s="132"/>
      <c r="C6" s="132"/>
      <c r="D6" s="8"/>
      <c r="E6" s="124" t="s">
        <v>225</v>
      </c>
      <c r="F6" s="124"/>
      <c r="G6" s="124"/>
      <c r="H6" s="124"/>
      <c r="I6" s="124"/>
      <c r="J6" s="8"/>
      <c r="K6" s="124" t="s">
        <v>7</v>
      </c>
      <c r="L6" s="124"/>
      <c r="M6" s="124"/>
      <c r="N6" s="124"/>
      <c r="O6" s="124"/>
      <c r="P6" s="124"/>
      <c r="Q6" s="124"/>
      <c r="R6" s="8"/>
      <c r="S6" s="124" t="s">
        <v>231</v>
      </c>
      <c r="T6" s="124"/>
      <c r="U6" s="124"/>
      <c r="V6" s="124"/>
      <c r="W6" s="124"/>
      <c r="X6" s="124"/>
      <c r="Y6" s="124"/>
      <c r="Z6" s="124"/>
      <c r="AA6" s="124"/>
    </row>
    <row r="7" spans="1:29" ht="30" customHeight="1">
      <c r="A7" s="120" t="s">
        <v>178</v>
      </c>
      <c r="B7" s="120"/>
      <c r="C7" s="120"/>
      <c r="D7" s="8"/>
      <c r="E7" s="126" t="s">
        <v>10</v>
      </c>
      <c r="F7" s="9"/>
      <c r="G7" s="126" t="s">
        <v>11</v>
      </c>
      <c r="H7" s="9"/>
      <c r="I7" s="126" t="s">
        <v>12</v>
      </c>
      <c r="J7" s="8"/>
      <c r="K7" s="125" t="s">
        <v>8</v>
      </c>
      <c r="L7" s="125"/>
      <c r="M7" s="125"/>
      <c r="N7" s="9"/>
      <c r="O7" s="125" t="s">
        <v>9</v>
      </c>
      <c r="P7" s="125"/>
      <c r="Q7" s="125"/>
      <c r="R7" s="8"/>
      <c r="S7" s="126" t="s">
        <v>10</v>
      </c>
      <c r="T7" s="9"/>
      <c r="U7" s="126" t="s">
        <v>14</v>
      </c>
      <c r="V7" s="9"/>
      <c r="W7" s="126" t="s">
        <v>11</v>
      </c>
      <c r="X7" s="9"/>
      <c r="Y7" s="126" t="s">
        <v>12</v>
      </c>
      <c r="Z7" s="9"/>
      <c r="AA7" s="128" t="s">
        <v>15</v>
      </c>
    </row>
    <row r="8" spans="1:29" ht="30" customHeight="1">
      <c r="A8" s="127"/>
      <c r="B8" s="127"/>
      <c r="C8" s="127"/>
      <c r="D8" s="8"/>
      <c r="E8" s="127"/>
      <c r="F8" s="8"/>
      <c r="G8" s="127"/>
      <c r="H8" s="8"/>
      <c r="I8" s="127"/>
      <c r="J8" s="8"/>
      <c r="K8" s="2" t="s">
        <v>10</v>
      </c>
      <c r="L8" s="9"/>
      <c r="M8" s="2" t="s">
        <v>11</v>
      </c>
      <c r="N8" s="8"/>
      <c r="O8" s="95" t="s">
        <v>10</v>
      </c>
      <c r="P8" s="9"/>
      <c r="Q8" s="2" t="s">
        <v>13</v>
      </c>
      <c r="R8" s="8"/>
      <c r="S8" s="127"/>
      <c r="T8" s="8"/>
      <c r="U8" s="127"/>
      <c r="V8" s="8"/>
      <c r="W8" s="127"/>
      <c r="X8" s="8"/>
      <c r="Y8" s="120"/>
      <c r="Z8" s="8"/>
      <c r="AA8" s="129"/>
    </row>
    <row r="9" spans="1:29" ht="30" customHeight="1">
      <c r="A9" s="131" t="s">
        <v>16</v>
      </c>
      <c r="B9" s="131"/>
      <c r="C9" s="131"/>
      <c r="D9" s="8"/>
      <c r="E9" s="10">
        <v>75</v>
      </c>
      <c r="F9" s="8"/>
      <c r="G9" s="10">
        <v>4112010</v>
      </c>
      <c r="H9" s="8"/>
      <c r="I9" s="10">
        <v>10147201.0875</v>
      </c>
      <c r="J9" s="8"/>
      <c r="K9" s="10">
        <v>0</v>
      </c>
      <c r="L9" s="8"/>
      <c r="M9" s="10">
        <v>0</v>
      </c>
      <c r="N9" s="8"/>
      <c r="O9" s="111">
        <v>0</v>
      </c>
      <c r="P9" s="112"/>
      <c r="Q9" s="42">
        <v>0</v>
      </c>
      <c r="R9" s="8"/>
      <c r="S9" s="10">
        <f>E9+K9+O9</f>
        <v>75</v>
      </c>
      <c r="T9" s="8"/>
      <c r="U9" s="10">
        <v>137760</v>
      </c>
      <c r="V9" s="8"/>
      <c r="W9" s="10">
        <v>4112010</v>
      </c>
      <c r="X9" s="8"/>
      <c r="Y9" s="113">
        <v>10252133.640000001</v>
      </c>
      <c r="Z9" s="8"/>
      <c r="AA9" s="54">
        <f>Y9/4665272925113</f>
        <v>2.1975420955145251E-6</v>
      </c>
      <c r="AC9" s="48"/>
    </row>
    <row r="10" spans="1:29" s="18" customFormat="1" ht="30" customHeight="1">
      <c r="A10" s="130" t="s">
        <v>17</v>
      </c>
      <c r="B10" s="130"/>
      <c r="C10" s="130"/>
      <c r="D10" s="8"/>
      <c r="E10" s="12">
        <v>10254673</v>
      </c>
      <c r="F10" s="8"/>
      <c r="G10" s="12">
        <v>64004420717</v>
      </c>
      <c r="H10" s="8"/>
      <c r="I10" s="12">
        <v>83947086116.107498</v>
      </c>
      <c r="J10" s="8"/>
      <c r="K10" s="12">
        <v>1000000</v>
      </c>
      <c r="L10" s="8"/>
      <c r="M10" s="12">
        <v>8780601288</v>
      </c>
      <c r="N10" s="8"/>
      <c r="O10" s="100">
        <v>-3000000</v>
      </c>
      <c r="P10" s="112"/>
      <c r="Q10" s="101">
        <v>26434072929</v>
      </c>
      <c r="R10" s="8"/>
      <c r="S10" s="12">
        <f>E10+K10+O10</f>
        <v>8254673</v>
      </c>
      <c r="T10" s="8"/>
      <c r="U10" s="12">
        <v>8340</v>
      </c>
      <c r="V10" s="8"/>
      <c r="W10" s="12">
        <v>54060557353</v>
      </c>
      <c r="X10" s="8"/>
      <c r="Y10" s="12">
        <v>68311808910.101402</v>
      </c>
      <c r="Z10" s="8"/>
      <c r="AA10" s="54">
        <f t="shared" ref="AA10:AA45" si="0">Y10/4665272925113</f>
        <v>1.4642617914673616E-2</v>
      </c>
    </row>
    <row r="11" spans="1:29" ht="30" customHeight="1">
      <c r="A11" s="130" t="s">
        <v>18</v>
      </c>
      <c r="B11" s="130"/>
      <c r="C11" s="130"/>
      <c r="D11" s="8"/>
      <c r="E11" s="12">
        <v>127800000</v>
      </c>
      <c r="F11" s="8"/>
      <c r="G11" s="12">
        <v>67623250893</v>
      </c>
      <c r="H11" s="8"/>
      <c r="I11" s="12">
        <v>74819142540</v>
      </c>
      <c r="J11" s="8"/>
      <c r="K11" s="12">
        <v>0</v>
      </c>
      <c r="L11" s="8"/>
      <c r="M11" s="12">
        <v>0</v>
      </c>
      <c r="N11" s="8"/>
      <c r="O11" s="100">
        <v>-127800000</v>
      </c>
      <c r="P11" s="112"/>
      <c r="Q11" s="101">
        <v>67737313833</v>
      </c>
      <c r="R11" s="8"/>
      <c r="S11" s="12">
        <f t="shared" ref="S11:S45" si="1">E11+K11+O11</f>
        <v>0</v>
      </c>
      <c r="T11" s="8"/>
      <c r="U11" s="12">
        <v>0</v>
      </c>
      <c r="V11" s="8"/>
      <c r="W11" s="12">
        <v>0</v>
      </c>
      <c r="X11" s="8"/>
      <c r="Y11" s="12">
        <v>0</v>
      </c>
      <c r="Z11" s="8"/>
      <c r="AA11" s="54">
        <f t="shared" si="0"/>
        <v>0</v>
      </c>
    </row>
    <row r="12" spans="1:29" ht="30" customHeight="1">
      <c r="A12" s="130" t="s">
        <v>19</v>
      </c>
      <c r="B12" s="130"/>
      <c r="C12" s="130"/>
      <c r="D12" s="8"/>
      <c r="E12" s="12">
        <v>19851844</v>
      </c>
      <c r="F12" s="8"/>
      <c r="G12" s="12">
        <v>83995830494</v>
      </c>
      <c r="H12" s="8"/>
      <c r="I12" s="12">
        <v>108341140852.34</v>
      </c>
      <c r="J12" s="8"/>
      <c r="K12" s="101">
        <v>0</v>
      </c>
      <c r="L12" s="8"/>
      <c r="M12" s="12">
        <v>0</v>
      </c>
      <c r="N12" s="8"/>
      <c r="O12" s="100">
        <v>-982074</v>
      </c>
      <c r="P12" s="8"/>
      <c r="Q12" s="12">
        <v>5817661033</v>
      </c>
      <c r="R12" s="8"/>
      <c r="S12" s="12">
        <f t="shared" si="1"/>
        <v>18869770</v>
      </c>
      <c r="T12" s="8"/>
      <c r="U12" s="12">
        <v>5470</v>
      </c>
      <c r="V12" s="8"/>
      <c r="W12" s="12">
        <v>79840542890</v>
      </c>
      <c r="X12" s="8"/>
      <c r="Y12" s="12">
        <v>102419769528.11301</v>
      </c>
      <c r="Z12" s="8"/>
      <c r="AA12" s="54">
        <f t="shared" si="0"/>
        <v>2.1953650123402425E-2</v>
      </c>
    </row>
    <row r="13" spans="1:29" ht="30" customHeight="1">
      <c r="A13" s="130" t="s">
        <v>20</v>
      </c>
      <c r="B13" s="130"/>
      <c r="C13" s="130"/>
      <c r="D13" s="8"/>
      <c r="E13" s="12">
        <v>5154901</v>
      </c>
      <c r="F13" s="8"/>
      <c r="G13" s="12">
        <v>139801367533</v>
      </c>
      <c r="H13" s="8"/>
      <c r="I13" s="12">
        <v>179282629215.21399</v>
      </c>
      <c r="J13" s="8"/>
      <c r="K13" s="12">
        <v>200000</v>
      </c>
      <c r="L13" s="8"/>
      <c r="M13" s="12">
        <v>6792913059</v>
      </c>
      <c r="N13" s="8"/>
      <c r="O13" s="100">
        <v>-200000</v>
      </c>
      <c r="P13" s="8"/>
      <c r="Q13" s="12">
        <v>7175318431</v>
      </c>
      <c r="R13" s="8"/>
      <c r="S13" s="12">
        <f t="shared" si="1"/>
        <v>5154901</v>
      </c>
      <c r="T13" s="8"/>
      <c r="U13" s="12">
        <v>31550</v>
      </c>
      <c r="V13" s="8"/>
      <c r="W13" s="12">
        <v>141170263038</v>
      </c>
      <c r="X13" s="8"/>
      <c r="Y13" s="12">
        <v>161379941561.76801</v>
      </c>
      <c r="Z13" s="8"/>
      <c r="AA13" s="54">
        <f t="shared" si="0"/>
        <v>3.4591747182263544E-2</v>
      </c>
    </row>
    <row r="14" spans="1:29" ht="30" customHeight="1">
      <c r="A14" s="130" t="s">
        <v>21</v>
      </c>
      <c r="B14" s="130"/>
      <c r="C14" s="130"/>
      <c r="D14" s="8"/>
      <c r="E14" s="12">
        <v>3887819</v>
      </c>
      <c r="F14" s="8"/>
      <c r="G14" s="12">
        <v>38189186754</v>
      </c>
      <c r="H14" s="8"/>
      <c r="I14" s="12">
        <v>40043612731.769402</v>
      </c>
      <c r="J14" s="8"/>
      <c r="K14" s="12">
        <v>0</v>
      </c>
      <c r="L14" s="8"/>
      <c r="M14" s="12">
        <v>0</v>
      </c>
      <c r="N14" s="8"/>
      <c r="O14" s="100">
        <v>0</v>
      </c>
      <c r="P14" s="8"/>
      <c r="Q14" s="12">
        <v>0</v>
      </c>
      <c r="R14" s="8"/>
      <c r="S14" s="12">
        <f t="shared" si="1"/>
        <v>3887819</v>
      </c>
      <c r="T14" s="8"/>
      <c r="U14" s="12">
        <v>9560</v>
      </c>
      <c r="V14" s="8"/>
      <c r="W14" s="12">
        <v>38189186754</v>
      </c>
      <c r="X14" s="8"/>
      <c r="Y14" s="12">
        <v>36880244481.282799</v>
      </c>
      <c r="Z14" s="8"/>
      <c r="AA14" s="54">
        <f t="shared" si="0"/>
        <v>7.9052705111329578E-3</v>
      </c>
    </row>
    <row r="15" spans="1:29" ht="30" customHeight="1">
      <c r="A15" s="130" t="s">
        <v>199</v>
      </c>
      <c r="B15" s="130"/>
      <c r="C15" s="130"/>
      <c r="D15" s="8"/>
      <c r="E15" s="12">
        <v>4713645</v>
      </c>
      <c r="F15" s="8"/>
      <c r="G15" s="12">
        <v>3533725760</v>
      </c>
      <c r="H15" s="8"/>
      <c r="I15" s="12">
        <v>5107511708.3718004</v>
      </c>
      <c r="J15" s="8"/>
      <c r="K15" s="12">
        <v>0</v>
      </c>
      <c r="L15" s="8"/>
      <c r="M15" s="12">
        <v>0</v>
      </c>
      <c r="N15" s="8"/>
      <c r="O15" s="91">
        <v>-4713645</v>
      </c>
      <c r="P15" s="8"/>
      <c r="Q15" s="12">
        <v>5477011227</v>
      </c>
      <c r="R15" s="8"/>
      <c r="S15" s="12">
        <f t="shared" si="1"/>
        <v>0</v>
      </c>
      <c r="T15" s="8"/>
      <c r="U15" s="12">
        <v>0</v>
      </c>
      <c r="V15" s="8"/>
      <c r="W15" s="12">
        <v>0</v>
      </c>
      <c r="X15" s="8"/>
      <c r="Y15" s="12">
        <v>0</v>
      </c>
      <c r="Z15" s="8"/>
      <c r="AA15" s="54">
        <f t="shared" si="0"/>
        <v>0</v>
      </c>
    </row>
    <row r="16" spans="1:29" ht="30" customHeight="1">
      <c r="A16" s="130" t="s">
        <v>200</v>
      </c>
      <c r="B16" s="130"/>
      <c r="C16" s="130"/>
      <c r="D16" s="8"/>
      <c r="E16" s="12">
        <v>13818182</v>
      </c>
      <c r="F16" s="8"/>
      <c r="G16" s="12">
        <v>47491602855</v>
      </c>
      <c r="H16" s="8"/>
      <c r="I16" s="12">
        <v>65979100184.509697</v>
      </c>
      <c r="J16" s="8"/>
      <c r="K16" s="12">
        <v>0</v>
      </c>
      <c r="L16" s="8"/>
      <c r="M16" s="12">
        <v>0</v>
      </c>
      <c r="N16" s="8"/>
      <c r="O16" s="91">
        <v>-2500001</v>
      </c>
      <c r="P16" s="8"/>
      <c r="Q16" s="12">
        <v>13321224889</v>
      </c>
      <c r="R16" s="8"/>
      <c r="S16" s="12">
        <f t="shared" si="1"/>
        <v>11318181</v>
      </c>
      <c r="T16" s="8"/>
      <c r="U16" s="12">
        <v>5800</v>
      </c>
      <c r="V16" s="8"/>
      <c r="W16" s="12">
        <v>38899368750</v>
      </c>
      <c r="X16" s="8"/>
      <c r="Y16" s="12">
        <v>65138010473.045998</v>
      </c>
      <c r="Z16" s="8"/>
      <c r="AA16" s="54">
        <f t="shared" si="0"/>
        <v>1.3962315071088419E-2</v>
      </c>
    </row>
    <row r="17" spans="1:27" ht="30" customHeight="1">
      <c r="A17" s="130" t="s">
        <v>228</v>
      </c>
      <c r="B17" s="130"/>
      <c r="C17" s="130"/>
      <c r="D17" s="8"/>
      <c r="E17" s="12">
        <v>46829089</v>
      </c>
      <c r="F17" s="8"/>
      <c r="G17" s="12">
        <v>279211650634</v>
      </c>
      <c r="H17" s="8"/>
      <c r="I17" s="12">
        <v>303894834928.87598</v>
      </c>
      <c r="J17" s="8"/>
      <c r="K17" s="12">
        <v>0</v>
      </c>
      <c r="L17" s="8"/>
      <c r="M17" s="12">
        <v>0</v>
      </c>
      <c r="N17" s="8"/>
      <c r="O17" s="100">
        <v>0</v>
      </c>
      <c r="P17" s="112"/>
      <c r="Q17" s="101">
        <v>0</v>
      </c>
      <c r="R17" s="8"/>
      <c r="S17" s="12">
        <f t="shared" si="1"/>
        <v>46829089</v>
      </c>
      <c r="T17" s="8"/>
      <c r="U17" s="12">
        <v>7150</v>
      </c>
      <c r="V17" s="8"/>
      <c r="W17" s="12">
        <v>279211650634</v>
      </c>
      <c r="X17" s="8"/>
      <c r="Y17" s="12">
        <v>332239766015.51398</v>
      </c>
      <c r="Z17" s="8"/>
      <c r="AA17" s="54">
        <f t="shared" si="0"/>
        <v>7.1215504719365719E-2</v>
      </c>
    </row>
    <row r="18" spans="1:27" ht="30" customHeight="1">
      <c r="A18" s="130" t="s">
        <v>23</v>
      </c>
      <c r="B18" s="130"/>
      <c r="C18" s="130"/>
      <c r="D18" s="8"/>
      <c r="E18" s="12">
        <v>16405582</v>
      </c>
      <c r="F18" s="8"/>
      <c r="G18" s="12">
        <v>164269450754</v>
      </c>
      <c r="H18" s="8"/>
      <c r="I18" s="12">
        <v>238483934369.20099</v>
      </c>
      <c r="J18" s="8"/>
      <c r="K18" s="12">
        <v>8946890</v>
      </c>
      <c r="L18" s="8"/>
      <c r="M18" s="12"/>
      <c r="N18" s="8"/>
      <c r="O18" s="100">
        <v>-500000</v>
      </c>
      <c r="P18" s="112"/>
      <c r="Q18" s="101">
        <v>8166382187</v>
      </c>
      <c r="R18" s="8"/>
      <c r="S18" s="12">
        <f t="shared" si="1"/>
        <v>24852472</v>
      </c>
      <c r="T18" s="8"/>
      <c r="U18" s="12">
        <v>11290</v>
      </c>
      <c r="V18" s="8"/>
      <c r="W18" s="12">
        <v>159262939840</v>
      </c>
      <c r="X18" s="8"/>
      <c r="Y18" s="12">
        <v>278415491399.35797</v>
      </c>
      <c r="Z18" s="8"/>
      <c r="AA18" s="54">
        <f t="shared" si="0"/>
        <v>5.9678285894198636E-2</v>
      </c>
    </row>
    <row r="19" spans="1:27" ht="30" customHeight="1">
      <c r="A19" s="130" t="s">
        <v>24</v>
      </c>
      <c r="B19" s="130"/>
      <c r="C19" s="130"/>
      <c r="D19" s="8"/>
      <c r="E19" s="12">
        <v>0</v>
      </c>
      <c r="F19" s="8"/>
      <c r="G19" s="12">
        <v>0</v>
      </c>
      <c r="H19" s="8"/>
      <c r="I19" s="12">
        <v>0</v>
      </c>
      <c r="J19" s="8"/>
      <c r="K19" s="12">
        <v>0</v>
      </c>
      <c r="L19" s="8"/>
      <c r="M19" s="12">
        <v>0</v>
      </c>
      <c r="N19" s="8"/>
      <c r="O19" s="100">
        <v>0</v>
      </c>
      <c r="P19" s="112"/>
      <c r="Q19" s="101">
        <v>0</v>
      </c>
      <c r="R19" s="8"/>
      <c r="S19" s="12">
        <f t="shared" si="1"/>
        <v>0</v>
      </c>
      <c r="T19" s="8"/>
      <c r="U19" s="12"/>
      <c r="V19" s="8"/>
      <c r="W19" s="12"/>
      <c r="X19" s="8"/>
      <c r="Y19" s="12"/>
      <c r="Z19" s="8"/>
      <c r="AA19" s="54">
        <f t="shared" si="0"/>
        <v>0</v>
      </c>
    </row>
    <row r="20" spans="1:27" ht="30" customHeight="1">
      <c r="A20" s="130" t="s">
        <v>25</v>
      </c>
      <c r="B20" s="130"/>
      <c r="C20" s="130"/>
      <c r="D20" s="8"/>
      <c r="E20" s="12">
        <v>12592614</v>
      </c>
      <c r="F20" s="8"/>
      <c r="G20" s="12">
        <v>45344091535</v>
      </c>
      <c r="H20" s="8"/>
      <c r="I20" s="12">
        <v>48281735234.365898</v>
      </c>
      <c r="J20" s="8"/>
      <c r="K20" s="12">
        <v>0</v>
      </c>
      <c r="L20" s="8"/>
      <c r="M20" s="12">
        <v>0</v>
      </c>
      <c r="N20" s="8"/>
      <c r="O20" s="100">
        <v>-1204105</v>
      </c>
      <c r="P20" s="112"/>
      <c r="Q20" s="101">
        <v>4309470558</v>
      </c>
      <c r="R20" s="8"/>
      <c r="S20" s="12">
        <f t="shared" si="1"/>
        <v>11388509</v>
      </c>
      <c r="T20" s="8"/>
      <c r="U20" s="12">
        <v>3770</v>
      </c>
      <c r="V20" s="8"/>
      <c r="W20" s="12">
        <v>41008292208</v>
      </c>
      <c r="X20" s="8"/>
      <c r="Y20" s="12">
        <v>42602793861.871101</v>
      </c>
      <c r="Z20" s="8"/>
      <c r="AA20" s="54">
        <f t="shared" si="0"/>
        <v>9.1318974357409537E-3</v>
      </c>
    </row>
    <row r="21" spans="1:27" ht="30" customHeight="1">
      <c r="A21" s="130" t="s">
        <v>217</v>
      </c>
      <c r="B21" s="130"/>
      <c r="C21" s="130"/>
      <c r="D21" s="8"/>
      <c r="E21" s="12">
        <v>44815909</v>
      </c>
      <c r="F21" s="8"/>
      <c r="G21" s="12">
        <v>180222543428</v>
      </c>
      <c r="H21" s="8"/>
      <c r="I21" s="12">
        <v>233464780623.008</v>
      </c>
      <c r="J21" s="8"/>
      <c r="K21" s="12">
        <v>0</v>
      </c>
      <c r="L21" s="8"/>
      <c r="M21" s="12">
        <v>0</v>
      </c>
      <c r="N21" s="8"/>
      <c r="O21" s="100">
        <v>-536379</v>
      </c>
      <c r="P21" s="112"/>
      <c r="Q21" s="101">
        <v>3062440667</v>
      </c>
      <c r="R21" s="8"/>
      <c r="S21" s="12">
        <f t="shared" si="1"/>
        <v>44279530</v>
      </c>
      <c r="T21" s="8"/>
      <c r="U21" s="12">
        <v>5600</v>
      </c>
      <c r="V21" s="8"/>
      <c r="W21" s="12">
        <v>178065550746</v>
      </c>
      <c r="X21" s="8"/>
      <c r="Y21" s="12">
        <v>246048595705.35999</v>
      </c>
      <c r="Z21" s="8"/>
      <c r="AA21" s="54">
        <f t="shared" si="0"/>
        <v>5.2740450484877112E-2</v>
      </c>
    </row>
    <row r="22" spans="1:27" ht="30" customHeight="1">
      <c r="A22" s="130" t="s">
        <v>26</v>
      </c>
      <c r="B22" s="130"/>
      <c r="C22" s="130"/>
      <c r="D22" s="8"/>
      <c r="E22" s="12">
        <v>0</v>
      </c>
      <c r="F22" s="8"/>
      <c r="G22" s="12">
        <v>0</v>
      </c>
      <c r="H22" s="8"/>
      <c r="I22" s="12">
        <v>0</v>
      </c>
      <c r="J22" s="8"/>
      <c r="K22" s="12">
        <v>7305151</v>
      </c>
      <c r="L22" s="8"/>
      <c r="M22" s="12">
        <v>94587017822</v>
      </c>
      <c r="N22" s="8"/>
      <c r="O22" s="67">
        <v>0</v>
      </c>
      <c r="P22" s="8"/>
      <c r="Q22" s="12">
        <v>0</v>
      </c>
      <c r="R22" s="8"/>
      <c r="S22" s="12">
        <f t="shared" si="1"/>
        <v>7305151</v>
      </c>
      <c r="T22" s="8"/>
      <c r="U22" s="12">
        <v>14350</v>
      </c>
      <c r="V22" s="8"/>
      <c r="W22" s="12">
        <v>94587017822</v>
      </c>
      <c r="X22" s="8"/>
      <c r="Y22" s="12">
        <v>104018589322.74899</v>
      </c>
      <c r="Z22" s="8"/>
      <c r="AA22" s="54">
        <f t="shared" si="0"/>
        <v>2.2296356717486043E-2</v>
      </c>
    </row>
    <row r="23" spans="1:27" ht="30" customHeight="1">
      <c r="A23" s="130" t="s">
        <v>27</v>
      </c>
      <c r="B23" s="130"/>
      <c r="C23" s="130"/>
      <c r="D23" s="8"/>
      <c r="E23" s="12">
        <v>7627597</v>
      </c>
      <c r="F23" s="8"/>
      <c r="G23" s="12">
        <v>12319740830</v>
      </c>
      <c r="H23" s="8"/>
      <c r="I23" s="12">
        <v>16423939415.1623</v>
      </c>
      <c r="J23" s="8"/>
      <c r="K23" s="12">
        <v>4600000</v>
      </c>
      <c r="L23" s="8"/>
      <c r="M23" s="12">
        <v>11724350571</v>
      </c>
      <c r="N23" s="8"/>
      <c r="O23" s="67">
        <v>-975299</v>
      </c>
      <c r="P23" s="8"/>
      <c r="Q23" s="12">
        <v>2200550067</v>
      </c>
      <c r="R23" s="8"/>
      <c r="S23" s="12">
        <f t="shared" si="1"/>
        <v>11252298</v>
      </c>
      <c r="T23" s="8"/>
      <c r="U23" s="12">
        <v>2678</v>
      </c>
      <c r="V23" s="8"/>
      <c r="W23" s="12">
        <v>22468833700</v>
      </c>
      <c r="X23" s="8"/>
      <c r="Y23" s="12">
        <v>29900720898.239899</v>
      </c>
      <c r="Z23" s="8"/>
      <c r="AA23" s="54">
        <f t="shared" si="0"/>
        <v>6.4092115034225265E-3</v>
      </c>
    </row>
    <row r="24" spans="1:27" ht="30" customHeight="1">
      <c r="A24" s="130" t="s">
        <v>29</v>
      </c>
      <c r="B24" s="130"/>
      <c r="C24" s="130"/>
      <c r="D24" s="8"/>
      <c r="E24" s="12">
        <v>10330547</v>
      </c>
      <c r="F24" s="8"/>
      <c r="G24" s="12">
        <v>115789827826</v>
      </c>
      <c r="H24" s="8"/>
      <c r="I24" s="12">
        <v>135001611950.157</v>
      </c>
      <c r="J24" s="8"/>
      <c r="K24" s="12">
        <v>0</v>
      </c>
      <c r="L24" s="8"/>
      <c r="M24" s="12">
        <v>0</v>
      </c>
      <c r="N24" s="8"/>
      <c r="O24" s="100">
        <v>0</v>
      </c>
      <c r="P24" s="8"/>
      <c r="Q24" s="12">
        <v>0</v>
      </c>
      <c r="R24" s="8"/>
      <c r="S24" s="12">
        <f t="shared" si="1"/>
        <v>10330547</v>
      </c>
      <c r="T24" s="8"/>
      <c r="U24" s="12">
        <v>12040</v>
      </c>
      <c r="V24" s="8"/>
      <c r="W24" s="12">
        <v>115789827826</v>
      </c>
      <c r="X24" s="8"/>
      <c r="Y24" s="12">
        <v>123418330135.14799</v>
      </c>
      <c r="Z24" s="8"/>
      <c r="AA24" s="54">
        <f t="shared" si="0"/>
        <v>2.6454685956483159E-2</v>
      </c>
    </row>
    <row r="25" spans="1:27" ht="30" customHeight="1">
      <c r="A25" s="130" t="s">
        <v>30</v>
      </c>
      <c r="B25" s="130"/>
      <c r="C25" s="130"/>
      <c r="D25" s="8"/>
      <c r="E25" s="12">
        <v>5313203</v>
      </c>
      <c r="F25" s="8"/>
      <c r="G25" s="12">
        <v>41644369956</v>
      </c>
      <c r="H25" s="8"/>
      <c r="I25" s="12">
        <v>49610761563.022102</v>
      </c>
      <c r="J25" s="8"/>
      <c r="K25" s="12">
        <v>0</v>
      </c>
      <c r="L25" s="8"/>
      <c r="M25" s="12">
        <v>0</v>
      </c>
      <c r="N25" s="8"/>
      <c r="O25" s="100">
        <v>-200000</v>
      </c>
      <c r="P25" s="8"/>
      <c r="Q25" s="12">
        <v>1978013200</v>
      </c>
      <c r="R25" s="8"/>
      <c r="S25" s="12">
        <f t="shared" si="1"/>
        <v>5113203</v>
      </c>
      <c r="T25" s="8"/>
      <c r="U25" s="12">
        <v>10320</v>
      </c>
      <c r="V25" s="8"/>
      <c r="W25" s="12">
        <v>40076789348</v>
      </c>
      <c r="X25" s="8"/>
      <c r="Y25" s="12">
        <v>52360356349.159203</v>
      </c>
      <c r="Z25" s="8"/>
      <c r="AA25" s="54">
        <f t="shared" si="0"/>
        <v>1.1223428337344478E-2</v>
      </c>
    </row>
    <row r="26" spans="1:27" ht="30" customHeight="1">
      <c r="A26" s="130" t="s">
        <v>31</v>
      </c>
      <c r="B26" s="130"/>
      <c r="C26" s="130"/>
      <c r="D26" s="8"/>
      <c r="E26" s="12">
        <v>70015370</v>
      </c>
      <c r="F26" s="8"/>
      <c r="G26" s="12">
        <v>293313101776</v>
      </c>
      <c r="H26" s="8"/>
      <c r="I26" s="12">
        <v>397392144806.22803</v>
      </c>
      <c r="J26" s="8"/>
      <c r="K26" s="12">
        <v>0</v>
      </c>
      <c r="L26" s="8"/>
      <c r="M26" s="12">
        <v>0</v>
      </c>
      <c r="N26" s="8"/>
      <c r="O26" s="100">
        <v>-1500000</v>
      </c>
      <c r="P26" s="8"/>
      <c r="Q26" s="12">
        <v>9123922738</v>
      </c>
      <c r="R26" s="8"/>
      <c r="S26" s="12">
        <f t="shared" si="1"/>
        <v>68515370</v>
      </c>
      <c r="T26" s="8"/>
      <c r="U26" s="12">
        <v>7990</v>
      </c>
      <c r="V26" s="8"/>
      <c r="W26" s="12">
        <v>287029200788</v>
      </c>
      <c r="X26" s="8"/>
      <c r="Y26" s="12">
        <v>543206112057.30103</v>
      </c>
      <c r="Z26" s="8"/>
      <c r="AA26" s="54">
        <f t="shared" si="0"/>
        <v>0.11643608439995903</v>
      </c>
    </row>
    <row r="27" spans="1:27" ht="30" customHeight="1">
      <c r="A27" s="130" t="s">
        <v>32</v>
      </c>
      <c r="B27" s="130"/>
      <c r="C27" s="130"/>
      <c r="D27" s="8"/>
      <c r="E27" s="12">
        <v>44419814</v>
      </c>
      <c r="F27" s="8"/>
      <c r="G27" s="12">
        <v>203410443298</v>
      </c>
      <c r="H27" s="8"/>
      <c r="I27" s="12">
        <v>287819210910.703</v>
      </c>
      <c r="J27" s="8"/>
      <c r="K27" s="12">
        <v>0</v>
      </c>
      <c r="L27" s="8"/>
      <c r="M27" s="12">
        <v>0</v>
      </c>
      <c r="N27" s="8"/>
      <c r="O27" s="67">
        <v>0</v>
      </c>
      <c r="P27" s="8"/>
      <c r="Q27" s="12">
        <v>0</v>
      </c>
      <c r="R27" s="8"/>
      <c r="S27" s="12">
        <f t="shared" si="1"/>
        <v>44419814</v>
      </c>
      <c r="T27" s="8"/>
      <c r="U27" s="12">
        <v>8210</v>
      </c>
      <c r="V27" s="8"/>
      <c r="W27" s="12">
        <v>203410443298</v>
      </c>
      <c r="X27" s="8"/>
      <c r="Y27" s="12">
        <v>361867644958.17401</v>
      </c>
      <c r="Z27" s="8"/>
      <c r="AA27" s="54">
        <f t="shared" si="0"/>
        <v>7.7566232622801809E-2</v>
      </c>
    </row>
    <row r="28" spans="1:27" ht="30" customHeight="1">
      <c r="A28" s="130" t="s">
        <v>33</v>
      </c>
      <c r="B28" s="130"/>
      <c r="C28" s="130"/>
      <c r="D28" s="8"/>
      <c r="E28" s="12">
        <v>83324784</v>
      </c>
      <c r="F28" s="8"/>
      <c r="G28" s="12">
        <v>169585061934</v>
      </c>
      <c r="H28" s="8"/>
      <c r="I28" s="12">
        <v>208272641534.17401</v>
      </c>
      <c r="J28" s="8"/>
      <c r="K28" s="12">
        <v>7000000</v>
      </c>
      <c r="L28" s="8"/>
      <c r="M28" s="12">
        <v>18535837981</v>
      </c>
      <c r="N28" s="8"/>
      <c r="O28" s="67">
        <v>-10000000</v>
      </c>
      <c r="P28" s="8"/>
      <c r="Q28" s="12">
        <v>28071318596</v>
      </c>
      <c r="R28" s="8"/>
      <c r="S28" s="12">
        <f t="shared" si="1"/>
        <v>80324784</v>
      </c>
      <c r="T28" s="8"/>
      <c r="U28" s="12">
        <v>2689</v>
      </c>
      <c r="V28" s="8"/>
      <c r="W28" s="12">
        <v>167768604509</v>
      </c>
      <c r="X28" s="8"/>
      <c r="Y28" s="12">
        <v>214323715625.51999</v>
      </c>
      <c r="Z28" s="8"/>
      <c r="AA28" s="54">
        <f t="shared" si="0"/>
        <v>4.5940230950224363E-2</v>
      </c>
    </row>
    <row r="29" spans="1:27" ht="30" customHeight="1">
      <c r="A29" s="130" t="s">
        <v>34</v>
      </c>
      <c r="B29" s="130"/>
      <c r="C29" s="130"/>
      <c r="D29" s="8"/>
      <c r="E29" s="12">
        <v>83859848</v>
      </c>
      <c r="F29" s="8"/>
      <c r="G29" s="12">
        <v>466408169120</v>
      </c>
      <c r="H29" s="8"/>
      <c r="I29" s="12">
        <v>585560109245.59399</v>
      </c>
      <c r="J29" s="8"/>
      <c r="K29" s="12">
        <v>1</v>
      </c>
      <c r="L29" s="8"/>
      <c r="M29" s="12">
        <v>1</v>
      </c>
      <c r="N29" s="8"/>
      <c r="O29" s="67">
        <v>0</v>
      </c>
      <c r="P29" s="8"/>
      <c r="Q29" s="12">
        <v>0</v>
      </c>
      <c r="R29" s="8"/>
      <c r="S29" s="12">
        <f t="shared" si="1"/>
        <v>83859849</v>
      </c>
      <c r="T29" s="8"/>
      <c r="U29" s="12">
        <v>8040</v>
      </c>
      <c r="V29" s="8"/>
      <c r="W29" s="12">
        <v>466408169121</v>
      </c>
      <c r="X29" s="8"/>
      <c r="Y29" s="12">
        <v>669021363432.52905</v>
      </c>
      <c r="Z29" s="8"/>
      <c r="AA29" s="54">
        <f t="shared" si="0"/>
        <v>0.14340454978125944</v>
      </c>
    </row>
    <row r="30" spans="1:27" ht="30" customHeight="1">
      <c r="A30" s="130" t="s">
        <v>212</v>
      </c>
      <c r="B30" s="130"/>
      <c r="C30" s="130"/>
      <c r="D30" s="8"/>
      <c r="E30" s="12">
        <v>81339549</v>
      </c>
      <c r="F30" s="8"/>
      <c r="G30" s="12">
        <v>220008019421</v>
      </c>
      <c r="H30" s="8"/>
      <c r="I30" s="12">
        <v>290155305458.99701</v>
      </c>
      <c r="J30" s="8"/>
      <c r="K30" s="12">
        <v>0</v>
      </c>
      <c r="L30" s="8"/>
      <c r="M30" s="12">
        <v>0</v>
      </c>
      <c r="N30" s="8"/>
      <c r="O30" s="67">
        <v>0</v>
      </c>
      <c r="P30" s="8"/>
      <c r="Q30" s="12">
        <v>0</v>
      </c>
      <c r="R30" s="8"/>
      <c r="S30" s="12">
        <f t="shared" si="1"/>
        <v>81339549</v>
      </c>
      <c r="T30" s="8"/>
      <c r="U30" s="12">
        <v>5590</v>
      </c>
      <c r="V30" s="8"/>
      <c r="W30" s="12">
        <v>220008019421</v>
      </c>
      <c r="X30" s="8"/>
      <c r="Y30" s="12">
        <v>451173340060.026</v>
      </c>
      <c r="Z30" s="8"/>
      <c r="AA30" s="54">
        <f t="shared" si="0"/>
        <v>9.6708884410893897E-2</v>
      </c>
    </row>
    <row r="31" spans="1:27" ht="30" customHeight="1">
      <c r="A31" s="130" t="s">
        <v>35</v>
      </c>
      <c r="B31" s="130"/>
      <c r="C31" s="130"/>
      <c r="D31" s="8"/>
      <c r="E31" s="12">
        <v>13550000</v>
      </c>
      <c r="F31" s="8"/>
      <c r="G31" s="12">
        <v>240471445292</v>
      </c>
      <c r="H31" s="8"/>
      <c r="I31" s="12">
        <v>280199187140</v>
      </c>
      <c r="J31" s="8"/>
      <c r="K31" s="12">
        <v>0</v>
      </c>
      <c r="L31" s="8"/>
      <c r="M31" s="12">
        <v>0</v>
      </c>
      <c r="N31" s="8"/>
      <c r="O31" s="100">
        <v>-200000</v>
      </c>
      <c r="P31" s="112"/>
      <c r="Q31" s="101">
        <v>4451323239</v>
      </c>
      <c r="R31" s="8"/>
      <c r="S31" s="12">
        <f t="shared" si="1"/>
        <v>13350000</v>
      </c>
      <c r="T31" s="8"/>
      <c r="U31" s="12">
        <v>21760</v>
      </c>
      <c r="V31" s="8"/>
      <c r="W31" s="12">
        <v>236922051265</v>
      </c>
      <c r="X31" s="8"/>
      <c r="Y31" s="12">
        <v>288250465920</v>
      </c>
      <c r="Z31" s="8"/>
      <c r="AA31" s="54">
        <f t="shared" si="0"/>
        <v>6.1786410044385162E-2</v>
      </c>
    </row>
    <row r="32" spans="1:27" ht="30" customHeight="1">
      <c r="A32" s="133" t="s">
        <v>202</v>
      </c>
      <c r="B32" s="133"/>
      <c r="C32" s="133"/>
      <c r="D32" s="8"/>
      <c r="E32" s="12">
        <v>880000</v>
      </c>
      <c r="F32" s="8"/>
      <c r="G32" s="12">
        <v>4694602010</v>
      </c>
      <c r="H32" s="8"/>
      <c r="I32" s="12">
        <v>5317773384</v>
      </c>
      <c r="J32" s="8"/>
      <c r="K32" s="12">
        <v>0</v>
      </c>
      <c r="L32" s="8"/>
      <c r="M32" s="12">
        <v>0</v>
      </c>
      <c r="N32" s="8"/>
      <c r="O32" s="67">
        <v>0</v>
      </c>
      <c r="P32" s="8"/>
      <c r="Q32" s="12">
        <v>0</v>
      </c>
      <c r="R32" s="8"/>
      <c r="S32" s="12">
        <f t="shared" si="1"/>
        <v>880000</v>
      </c>
      <c r="T32" s="8"/>
      <c r="U32" s="12">
        <v>5103</v>
      </c>
      <c r="V32" s="8"/>
      <c r="W32" s="12">
        <v>4694602010</v>
      </c>
      <c r="X32" s="8"/>
      <c r="Y32" s="12">
        <v>4455927352.8000002</v>
      </c>
      <c r="Z32" s="8"/>
      <c r="AA32" s="54">
        <f t="shared" si="0"/>
        <v>9.5512683273338631E-4</v>
      </c>
    </row>
    <row r="33" spans="1:30" ht="30" customHeight="1">
      <c r="A33" s="130" t="s">
        <v>40</v>
      </c>
      <c r="B33" s="130"/>
      <c r="C33" s="130"/>
      <c r="D33" s="8"/>
      <c r="E33" s="12">
        <v>0</v>
      </c>
      <c r="F33" s="8"/>
      <c r="G33" s="12">
        <v>0</v>
      </c>
      <c r="H33" s="8"/>
      <c r="I33" s="12">
        <v>0</v>
      </c>
      <c r="J33" s="8"/>
      <c r="K33" s="12">
        <v>0</v>
      </c>
      <c r="L33" s="8"/>
      <c r="M33" s="12">
        <v>0</v>
      </c>
      <c r="N33" s="8"/>
      <c r="O33" s="100">
        <v>0</v>
      </c>
      <c r="P33" s="112"/>
      <c r="Q33" s="101">
        <v>0</v>
      </c>
      <c r="R33" s="8"/>
      <c r="S33" s="12">
        <f t="shared" si="1"/>
        <v>0</v>
      </c>
      <c r="T33" s="8"/>
      <c r="U33" s="12"/>
      <c r="V33" s="8"/>
      <c r="W33" s="12"/>
      <c r="X33" s="8"/>
      <c r="Y33" s="12"/>
      <c r="Z33" s="8"/>
      <c r="AA33" s="54">
        <f t="shared" si="0"/>
        <v>0</v>
      </c>
    </row>
    <row r="34" spans="1:30" ht="30" customHeight="1">
      <c r="A34" s="130" t="s">
        <v>41</v>
      </c>
      <c r="B34" s="130"/>
      <c r="C34" s="130"/>
      <c r="D34" s="8"/>
      <c r="E34" s="12">
        <v>9450000</v>
      </c>
      <c r="F34" s="8"/>
      <c r="G34" s="12">
        <v>20743260153</v>
      </c>
      <c r="H34" s="8"/>
      <c r="I34" s="12">
        <v>25880386140</v>
      </c>
      <c r="J34" s="8"/>
      <c r="K34" s="12">
        <v>0</v>
      </c>
      <c r="L34" s="8"/>
      <c r="M34" s="12">
        <v>0</v>
      </c>
      <c r="N34" s="8"/>
      <c r="O34" s="100">
        <v>-3000000</v>
      </c>
      <c r="P34" s="112"/>
      <c r="Q34" s="101">
        <v>8963175008</v>
      </c>
      <c r="R34" s="8"/>
      <c r="S34" s="12">
        <f t="shared" si="1"/>
        <v>6450000</v>
      </c>
      <c r="T34" s="8"/>
      <c r="U34" s="12">
        <v>2984</v>
      </c>
      <c r="V34" s="8"/>
      <c r="W34" s="12">
        <v>14158098202</v>
      </c>
      <c r="X34" s="8"/>
      <c r="Y34" s="12">
        <v>19098022236</v>
      </c>
      <c r="Z34" s="8"/>
      <c r="AA34" s="54">
        <f t="shared" si="0"/>
        <v>4.0936559430844906E-3</v>
      </c>
    </row>
    <row r="35" spans="1:30" ht="30" customHeight="1">
      <c r="A35" s="130" t="s">
        <v>43</v>
      </c>
      <c r="B35" s="130"/>
      <c r="C35" s="130"/>
      <c r="D35" s="8"/>
      <c r="E35" s="12">
        <v>315594</v>
      </c>
      <c r="F35" s="8"/>
      <c r="G35" s="12">
        <v>1099747949</v>
      </c>
      <c r="H35" s="8"/>
      <c r="I35" s="12">
        <v>1189986941.8440001</v>
      </c>
      <c r="J35" s="8"/>
      <c r="K35" s="12">
        <v>0</v>
      </c>
      <c r="L35" s="8"/>
      <c r="M35" s="12">
        <v>0</v>
      </c>
      <c r="N35" s="8"/>
      <c r="O35" s="100">
        <v>0</v>
      </c>
      <c r="P35" s="112"/>
      <c r="Q35" s="101">
        <v>0</v>
      </c>
      <c r="R35" s="8"/>
      <c r="S35" s="12">
        <f t="shared" si="1"/>
        <v>315594</v>
      </c>
      <c r="T35" s="8"/>
      <c r="U35" s="12">
        <v>3602</v>
      </c>
      <c r="V35" s="8"/>
      <c r="W35" s="12">
        <v>1099747949</v>
      </c>
      <c r="X35" s="8"/>
      <c r="Y35" s="12">
        <v>1127982359.08476</v>
      </c>
      <c r="Z35" s="8"/>
      <c r="AA35" s="54">
        <f t="shared" si="0"/>
        <v>2.4178271607923956E-4</v>
      </c>
    </row>
    <row r="36" spans="1:30" ht="30" customHeight="1">
      <c r="A36" s="130" t="s">
        <v>203</v>
      </c>
      <c r="B36" s="130"/>
      <c r="C36" s="130"/>
      <c r="D36" s="8"/>
      <c r="E36" s="12">
        <v>2000000</v>
      </c>
      <c r="F36" s="8"/>
      <c r="G36" s="12">
        <v>31548620160</v>
      </c>
      <c r="H36" s="8"/>
      <c r="I36" s="12">
        <v>32744910000</v>
      </c>
      <c r="J36" s="8"/>
      <c r="K36" s="12">
        <v>0</v>
      </c>
      <c r="L36" s="8"/>
      <c r="M36" s="12">
        <v>0</v>
      </c>
      <c r="N36" s="8"/>
      <c r="O36" s="91">
        <v>0</v>
      </c>
      <c r="P36" s="8"/>
      <c r="Q36" s="12">
        <v>0</v>
      </c>
      <c r="R36" s="8"/>
      <c r="S36" s="12">
        <f t="shared" si="1"/>
        <v>2000000</v>
      </c>
      <c r="T36" s="8"/>
      <c r="U36" s="12">
        <v>13870</v>
      </c>
      <c r="V36" s="8"/>
      <c r="W36" s="12">
        <v>31548620160</v>
      </c>
      <c r="X36" s="8"/>
      <c r="Y36" s="12">
        <v>27525569800</v>
      </c>
      <c r="Z36" s="8"/>
      <c r="AA36" s="54">
        <f t="shared" si="0"/>
        <v>5.9000985026686917E-3</v>
      </c>
    </row>
    <row r="37" spans="1:30" ht="30" customHeight="1">
      <c r="A37" s="130" t="s">
        <v>207</v>
      </c>
      <c r="B37" s="130"/>
      <c r="C37" s="130"/>
      <c r="D37" s="8"/>
      <c r="E37" s="12">
        <v>21978028</v>
      </c>
      <c r="F37" s="8"/>
      <c r="G37" s="12">
        <v>73217404944</v>
      </c>
      <c r="H37" s="8"/>
      <c r="I37" s="12">
        <v>99314259739.572205</v>
      </c>
      <c r="J37" s="8"/>
      <c r="K37" s="12">
        <v>0</v>
      </c>
      <c r="L37" s="8"/>
      <c r="M37" s="12">
        <v>0</v>
      </c>
      <c r="N37" s="8"/>
      <c r="O37" s="100">
        <v>0</v>
      </c>
      <c r="P37" s="112"/>
      <c r="Q37" s="101">
        <v>0</v>
      </c>
      <c r="R37" s="8"/>
      <c r="S37" s="12">
        <f t="shared" si="1"/>
        <v>21978028</v>
      </c>
      <c r="T37" s="8"/>
      <c r="U37" s="12">
        <v>4580</v>
      </c>
      <c r="V37" s="8"/>
      <c r="W37" s="12">
        <v>73217404944</v>
      </c>
      <c r="X37" s="8"/>
      <c r="Y37" s="12">
        <v>99881271323.504807</v>
      </c>
      <c r="Z37" s="8"/>
      <c r="AA37" s="54">
        <f t="shared" si="0"/>
        <v>2.1409523714217754E-2</v>
      </c>
    </row>
    <row r="38" spans="1:30" ht="30" customHeight="1">
      <c r="A38" s="130" t="s">
        <v>222</v>
      </c>
      <c r="B38" s="130"/>
      <c r="C38" s="130"/>
      <c r="D38" s="8"/>
      <c r="E38" s="12">
        <v>1636629</v>
      </c>
      <c r="F38" s="8"/>
      <c r="G38" s="12">
        <v>32346703466</v>
      </c>
      <c r="H38" s="8"/>
      <c r="I38" s="12">
        <v>38488275230.570999</v>
      </c>
      <c r="J38" s="8"/>
      <c r="K38" s="12">
        <v>0</v>
      </c>
      <c r="L38" s="8"/>
      <c r="M38" s="12">
        <v>0</v>
      </c>
      <c r="N38" s="8"/>
      <c r="O38" s="100">
        <v>-165791</v>
      </c>
      <c r="P38" s="112"/>
      <c r="Q38" s="101">
        <v>3850579140</v>
      </c>
      <c r="R38" s="8"/>
      <c r="S38" s="12">
        <f t="shared" si="1"/>
        <v>1470838</v>
      </c>
      <c r="T38" s="8"/>
      <c r="U38" s="12">
        <v>25620</v>
      </c>
      <c r="V38" s="8"/>
      <c r="W38" s="12">
        <v>29069972873</v>
      </c>
      <c r="X38" s="8"/>
      <c r="Y38" s="12">
        <v>37391580978.301201</v>
      </c>
      <c r="Z38" s="8"/>
      <c r="AA38" s="54">
        <f t="shared" si="0"/>
        <v>8.0148753520986171E-3</v>
      </c>
    </row>
    <row r="39" spans="1:30" ht="30" customHeight="1">
      <c r="A39" s="130" t="s">
        <v>223</v>
      </c>
      <c r="B39" s="130"/>
      <c r="C39" s="130"/>
      <c r="D39" s="8"/>
      <c r="E39" s="12">
        <v>3797885</v>
      </c>
      <c r="F39" s="8"/>
      <c r="G39" s="12">
        <v>13323530126</v>
      </c>
      <c r="H39" s="8"/>
      <c r="I39" s="12">
        <v>15944639213.4074</v>
      </c>
      <c r="J39" s="8"/>
      <c r="K39" s="12">
        <v>0</v>
      </c>
      <c r="L39" s="8"/>
      <c r="M39" s="12">
        <v>0</v>
      </c>
      <c r="N39" s="8"/>
      <c r="O39" s="100">
        <v>-2693764</v>
      </c>
      <c r="P39" s="112"/>
      <c r="Q39" s="101">
        <v>11935634797</v>
      </c>
      <c r="R39" s="8"/>
      <c r="S39" s="12">
        <f t="shared" si="1"/>
        <v>1104121</v>
      </c>
      <c r="T39" s="8"/>
      <c r="U39" s="12">
        <v>4337</v>
      </c>
      <c r="V39" s="8"/>
      <c r="W39" s="12">
        <v>3873416232</v>
      </c>
      <c r="X39" s="8"/>
      <c r="Y39" s="12">
        <v>4751557109.4337902</v>
      </c>
      <c r="Z39" s="8"/>
      <c r="AA39" s="54">
        <f t="shared" si="0"/>
        <v>1.0184949917627167E-3</v>
      </c>
    </row>
    <row r="40" spans="1:30" ht="30" customHeight="1">
      <c r="A40" s="130" t="s">
        <v>221</v>
      </c>
      <c r="B40" s="130"/>
      <c r="C40" s="130"/>
      <c r="D40" s="8"/>
      <c r="E40" s="12">
        <v>1590559</v>
      </c>
      <c r="F40" s="8"/>
      <c r="G40" s="12">
        <v>111677039539</v>
      </c>
      <c r="H40" s="8"/>
      <c r="I40" s="12">
        <v>129812212266.992</v>
      </c>
      <c r="J40" s="8"/>
      <c r="K40" s="12">
        <v>0</v>
      </c>
      <c r="L40" s="8"/>
      <c r="M40" s="12">
        <v>0</v>
      </c>
      <c r="N40" s="8"/>
      <c r="O40" s="100">
        <v>-486440</v>
      </c>
      <c r="P40" s="112"/>
      <c r="Q40" s="101">
        <v>42411008202</v>
      </c>
      <c r="R40" s="8"/>
      <c r="S40" s="12">
        <f t="shared" si="1"/>
        <v>1104119</v>
      </c>
      <c r="T40" s="8"/>
      <c r="U40" s="12">
        <v>93540</v>
      </c>
      <c r="V40" s="8"/>
      <c r="W40" s="12">
        <v>77522896803</v>
      </c>
      <c r="X40" s="8"/>
      <c r="Y40" s="12">
        <v>102480942338.56</v>
      </c>
      <c r="Z40" s="8"/>
      <c r="AA40" s="54">
        <f t="shared" si="0"/>
        <v>2.1966762498911628E-2</v>
      </c>
    </row>
    <row r="41" spans="1:30" ht="30" customHeight="1">
      <c r="A41" s="130" t="s">
        <v>224</v>
      </c>
      <c r="B41" s="130"/>
      <c r="C41" s="130"/>
      <c r="D41" s="8"/>
      <c r="E41" s="12">
        <v>3008</v>
      </c>
      <c r="F41" s="8"/>
      <c r="G41" s="12">
        <v>5506682057</v>
      </c>
      <c r="H41" s="8"/>
      <c r="I41" s="12">
        <v>6601726762.3423996</v>
      </c>
      <c r="J41" s="8"/>
      <c r="K41" s="12">
        <v>0</v>
      </c>
      <c r="L41" s="8"/>
      <c r="M41" s="12">
        <v>0</v>
      </c>
      <c r="N41" s="8"/>
      <c r="O41" s="100">
        <v>0</v>
      </c>
      <c r="P41" s="112"/>
      <c r="Q41" s="101">
        <v>0</v>
      </c>
      <c r="R41" s="8"/>
      <c r="S41" s="12">
        <f t="shared" si="1"/>
        <v>3008</v>
      </c>
      <c r="T41" s="8"/>
      <c r="U41" s="12">
        <v>1966002</v>
      </c>
      <c r="V41" s="8"/>
      <c r="W41" s="12">
        <v>5506682057</v>
      </c>
      <c r="X41" s="8"/>
      <c r="Y41" s="12">
        <v>5899541054.3615999</v>
      </c>
      <c r="Z41" s="8"/>
      <c r="AA41" s="54">
        <f t="shared" si="0"/>
        <v>1.2645650424018234E-3</v>
      </c>
    </row>
    <row r="42" spans="1:30" ht="30" customHeight="1">
      <c r="A42" s="130" t="s">
        <v>36</v>
      </c>
      <c r="B42" s="130"/>
      <c r="C42" s="130"/>
      <c r="D42" s="8"/>
      <c r="E42" s="12">
        <v>700000</v>
      </c>
      <c r="F42" s="8"/>
      <c r="G42" s="12">
        <v>20490829550</v>
      </c>
      <c r="H42" s="8"/>
      <c r="I42" s="12">
        <v>21636447350</v>
      </c>
      <c r="J42" s="8"/>
      <c r="K42" s="12">
        <v>0</v>
      </c>
      <c r="L42" s="8"/>
      <c r="M42" s="12">
        <v>0</v>
      </c>
      <c r="N42" s="8"/>
      <c r="O42" s="100">
        <v>0</v>
      </c>
      <c r="P42" s="112"/>
      <c r="Q42" s="101">
        <v>0</v>
      </c>
      <c r="R42" s="8"/>
      <c r="S42" s="12">
        <f t="shared" si="1"/>
        <v>700000</v>
      </c>
      <c r="T42" s="8"/>
      <c r="U42" s="12">
        <v>33230</v>
      </c>
      <c r="V42" s="8"/>
      <c r="W42" s="12">
        <v>20490829550</v>
      </c>
      <c r="X42" s="8"/>
      <c r="Y42" s="12">
        <v>23081192470</v>
      </c>
      <c r="Z42" s="8"/>
      <c r="AA42" s="54">
        <f t="shared" si="0"/>
        <v>4.9474474142240966E-3</v>
      </c>
    </row>
    <row r="43" spans="1:30" ht="30" customHeight="1">
      <c r="A43" s="130" t="s">
        <v>226</v>
      </c>
      <c r="B43" s="130"/>
      <c r="C43" s="130"/>
      <c r="D43" s="8"/>
      <c r="E43" s="12">
        <v>1825000</v>
      </c>
      <c r="F43" s="8"/>
      <c r="G43" s="12">
        <v>42752488150</v>
      </c>
      <c r="H43" s="8"/>
      <c r="I43" s="12">
        <v>49075193525</v>
      </c>
      <c r="J43" s="8"/>
      <c r="K43" s="12">
        <v>0</v>
      </c>
      <c r="L43" s="8"/>
      <c r="M43" s="12">
        <v>0</v>
      </c>
      <c r="N43" s="8"/>
      <c r="O43" s="100">
        <v>0</v>
      </c>
      <c r="P43" s="112"/>
      <c r="Q43" s="101">
        <v>0</v>
      </c>
      <c r="R43" s="8"/>
      <c r="S43" s="12">
        <f t="shared" si="1"/>
        <v>1825000</v>
      </c>
      <c r="T43" s="8"/>
      <c r="U43" s="12">
        <v>28750</v>
      </c>
      <c r="V43" s="8"/>
      <c r="W43" s="12">
        <v>42752488150</v>
      </c>
      <c r="X43" s="8"/>
      <c r="Y43" s="12">
        <v>52063166562.5</v>
      </c>
      <c r="Z43" s="8"/>
      <c r="AA43" s="54">
        <f t="shared" si="0"/>
        <v>1.1159725786297691E-2</v>
      </c>
    </row>
    <row r="44" spans="1:30" ht="30" customHeight="1">
      <c r="A44" s="130" t="s">
        <v>22</v>
      </c>
      <c r="B44" s="130"/>
      <c r="C44" s="130"/>
      <c r="D44" s="8"/>
      <c r="E44" s="12">
        <v>1365000</v>
      </c>
      <c r="F44" s="8"/>
      <c r="G44" s="12">
        <v>75819656367</v>
      </c>
      <c r="H44" s="8"/>
      <c r="I44" s="12">
        <v>82215026985</v>
      </c>
      <c r="J44" s="8"/>
      <c r="K44" s="12">
        <v>0</v>
      </c>
      <c r="L44" s="8"/>
      <c r="M44" s="12">
        <v>0</v>
      </c>
      <c r="N44" s="8"/>
      <c r="O44" s="100">
        <v>0</v>
      </c>
      <c r="P44" s="112"/>
      <c r="Q44" s="101">
        <v>0</v>
      </c>
      <c r="R44" s="8"/>
      <c r="S44" s="12">
        <f t="shared" si="1"/>
        <v>1365000</v>
      </c>
      <c r="T44" s="8"/>
      <c r="U44" s="12">
        <v>67300</v>
      </c>
      <c r="V44" s="8"/>
      <c r="W44" s="12">
        <v>75819656367</v>
      </c>
      <c r="X44" s="8"/>
      <c r="Y44" s="12">
        <v>91154387415</v>
      </c>
      <c r="Z44" s="8"/>
      <c r="AA44" s="54">
        <f t="shared" si="0"/>
        <v>1.9538918489488393E-2</v>
      </c>
    </row>
    <row r="45" spans="1:30" ht="30" customHeight="1">
      <c r="A45" s="130" t="s">
        <v>232</v>
      </c>
      <c r="B45" s="130"/>
      <c r="C45" s="130"/>
      <c r="D45" s="8"/>
      <c r="E45" s="12">
        <v>0</v>
      </c>
      <c r="F45" s="8"/>
      <c r="G45" s="12">
        <v>0</v>
      </c>
      <c r="H45" s="8"/>
      <c r="I45" s="12">
        <v>0</v>
      </c>
      <c r="J45" s="8"/>
      <c r="K45" s="12">
        <v>4750000</v>
      </c>
      <c r="L45" s="8"/>
      <c r="M45" s="12">
        <v>21347690685</v>
      </c>
      <c r="N45" s="8"/>
      <c r="O45" s="100">
        <v>0</v>
      </c>
      <c r="P45" s="112"/>
      <c r="Q45" s="101">
        <v>0</v>
      </c>
      <c r="R45" s="8"/>
      <c r="S45" s="12">
        <f t="shared" si="1"/>
        <v>4750000</v>
      </c>
      <c r="T45" s="8"/>
      <c r="U45" s="12">
        <v>4746</v>
      </c>
      <c r="V45" s="8"/>
      <c r="W45" s="12">
        <v>21347690685</v>
      </c>
      <c r="X45" s="8"/>
      <c r="Y45" s="12">
        <v>22369238745</v>
      </c>
      <c r="Z45" s="8"/>
      <c r="AA45" s="54">
        <f t="shared" si="0"/>
        <v>4.7948403242578106E-3</v>
      </c>
    </row>
    <row r="46" spans="1:30" s="34" customFormat="1" ht="30" customHeight="1" thickBot="1">
      <c r="A46" s="120" t="s">
        <v>46</v>
      </c>
      <c r="B46" s="120"/>
      <c r="C46" s="120"/>
      <c r="D46" s="114"/>
      <c r="E46" s="28">
        <f>SUM(E9:E45)</f>
        <v>751446748</v>
      </c>
      <c r="F46" s="22"/>
      <c r="G46" s="28">
        <f>SUM(G9:G45)</f>
        <v>3309861977291</v>
      </c>
      <c r="H46" s="22"/>
      <c r="I46" s="116">
        <f>SUM(I9:I45)-11</f>
        <v>4140311405256.6177</v>
      </c>
      <c r="J46" s="22"/>
      <c r="K46" s="28">
        <f>SUM(K9:K45)</f>
        <v>33802042</v>
      </c>
      <c r="L46" s="22"/>
      <c r="M46" s="28">
        <f>SUM(M9:M45)</f>
        <v>161768411407</v>
      </c>
      <c r="N46" s="22"/>
      <c r="O46" s="105">
        <f>SUM(O9:O45)</f>
        <v>-160657498</v>
      </c>
      <c r="P46" s="22"/>
      <c r="Q46" s="28">
        <f>SUM(Q9:Q45)</f>
        <v>254486420741</v>
      </c>
      <c r="R46" s="22"/>
      <c r="S46" s="28">
        <f>SUM(S9:S45)</f>
        <v>624591292</v>
      </c>
      <c r="T46" s="22"/>
      <c r="U46" s="104"/>
      <c r="V46" s="22"/>
      <c r="W46" s="28">
        <f>SUM(W9:W45)</f>
        <v>3265283527303</v>
      </c>
      <c r="X46" s="22"/>
      <c r="Y46" s="28">
        <f>SUM(Y9:Y45)</f>
        <v>4662267692573.4453</v>
      </c>
      <c r="Z46" s="22"/>
      <c r="AA46" s="56">
        <f>SUM(AA9:AB45)</f>
        <v>0.99935582921132526</v>
      </c>
      <c r="AB46" s="47"/>
      <c r="AC46" s="47"/>
      <c r="AD46" s="47"/>
    </row>
    <row r="47" spans="1:30" ht="30" customHeight="1" thickTop="1">
      <c r="Y47" s="40"/>
    </row>
    <row r="48" spans="1:30" ht="30" customHeight="1">
      <c r="Y48" s="40"/>
    </row>
    <row r="49" spans="13:13" ht="30" customHeight="1">
      <c r="M49" s="12"/>
    </row>
  </sheetData>
  <mergeCells count="59">
    <mergeCell ref="A22:C22"/>
    <mergeCell ref="A23:C23"/>
    <mergeCell ref="A24:C24"/>
    <mergeCell ref="A25:C25"/>
    <mergeCell ref="A17:C17"/>
    <mergeCell ref="A18:C18"/>
    <mergeCell ref="A19:C19"/>
    <mergeCell ref="A20:C20"/>
    <mergeCell ref="A21:C21"/>
    <mergeCell ref="A31:C31"/>
    <mergeCell ref="A32:C32"/>
    <mergeCell ref="A33:C33"/>
    <mergeCell ref="A26:C26"/>
    <mergeCell ref="A27:C27"/>
    <mergeCell ref="A28:C28"/>
    <mergeCell ref="A29:C29"/>
    <mergeCell ref="A30:C30"/>
    <mergeCell ref="A46:C46"/>
    <mergeCell ref="A34:C34"/>
    <mergeCell ref="A35:C35"/>
    <mergeCell ref="A36:C36"/>
    <mergeCell ref="A38:C38"/>
    <mergeCell ref="A39:C39"/>
    <mergeCell ref="A40:C40"/>
    <mergeCell ref="A41:C41"/>
    <mergeCell ref="A43:C43"/>
    <mergeCell ref="A42:C42"/>
    <mergeCell ref="A44:C44"/>
    <mergeCell ref="A37:C37"/>
    <mergeCell ref="A45:C45"/>
    <mergeCell ref="A16:C16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A14:C14"/>
    <mergeCell ref="A15:C15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6"/>
  <sheetViews>
    <sheetView rightToLeft="1" view="pageBreakPreview" zoomScaleNormal="100" zoomScaleSheetLayoutView="100" workbookViewId="0">
      <selection activeCell="AA2" sqref="AA2"/>
    </sheetView>
  </sheetViews>
  <sheetFormatPr defaultRowHeight="30" customHeight="1"/>
  <cols>
    <col min="1" max="1" width="19.42578125" style="18" customWidth="1"/>
    <col min="2" max="2" width="1.28515625" style="18" customWidth="1"/>
    <col min="3" max="3" width="19.42578125" style="18" customWidth="1"/>
    <col min="4" max="4" width="1.28515625" style="18" customWidth="1"/>
    <col min="5" max="5" width="10.42578125" style="18" customWidth="1"/>
    <col min="6" max="6" width="1.28515625" style="18" customWidth="1"/>
    <col min="7" max="7" width="10.42578125" style="18" customWidth="1"/>
    <col min="8" max="8" width="1.28515625" style="18" customWidth="1"/>
    <col min="9" max="9" width="10.425781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5.57031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0.42578125" style="18" customWidth="1"/>
    <col min="20" max="20" width="1.28515625" style="18" customWidth="1"/>
    <col min="21" max="21" width="15.5703125" style="18" customWidth="1"/>
    <col min="22" max="22" width="1.28515625" style="18" customWidth="1"/>
    <col min="23" max="23" width="15.5703125" style="18" customWidth="1"/>
    <col min="24" max="24" width="1.28515625" style="18" customWidth="1"/>
    <col min="25" max="25" width="15.5703125" style="18" customWidth="1"/>
    <col min="26" max="26" width="0.28515625" style="18" customWidth="1"/>
    <col min="27" max="16384" width="9.140625" style="18"/>
  </cols>
  <sheetData>
    <row r="1" spans="1:25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30" customHeight="1">
      <c r="A2" s="120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spans="1:25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5" ht="30" customHeight="1">
      <c r="A4" s="123" t="s">
        <v>166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30" customHeight="1">
      <c r="E5" s="124" t="s">
        <v>108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Y5" s="1" t="s">
        <v>109</v>
      </c>
    </row>
    <row r="6" spans="1:25" ht="38.25" customHeight="1">
      <c r="A6" s="1" t="s">
        <v>167</v>
      </c>
      <c r="C6" s="1" t="s">
        <v>168</v>
      </c>
      <c r="E6" s="7" t="s">
        <v>51</v>
      </c>
      <c r="F6" s="19"/>
      <c r="G6" s="7" t="s">
        <v>10</v>
      </c>
      <c r="H6" s="19"/>
      <c r="I6" s="7" t="s">
        <v>50</v>
      </c>
      <c r="J6" s="19"/>
      <c r="K6" s="7" t="s">
        <v>169</v>
      </c>
      <c r="L6" s="19"/>
      <c r="M6" s="7" t="s">
        <v>170</v>
      </c>
      <c r="N6" s="19"/>
      <c r="O6" s="7" t="s">
        <v>171</v>
      </c>
      <c r="P6" s="19"/>
      <c r="Q6" s="7" t="s">
        <v>172</v>
      </c>
      <c r="R6" s="19"/>
      <c r="S6" s="7" t="s">
        <v>173</v>
      </c>
      <c r="T6" s="19"/>
      <c r="U6" s="7" t="s">
        <v>174</v>
      </c>
      <c r="V6" s="19"/>
      <c r="W6" s="7" t="s">
        <v>175</v>
      </c>
      <c r="Y6" s="7" t="s">
        <v>175</v>
      </c>
    </row>
  </sheetData>
  <mergeCells count="5">
    <mergeCell ref="A1:Y1"/>
    <mergeCell ref="A2:Y2"/>
    <mergeCell ref="A3:Y3"/>
    <mergeCell ref="A4:Y4"/>
    <mergeCell ref="E5:W5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8"/>
  <sheetViews>
    <sheetView rightToLeft="1" tabSelected="1" view="pageBreakPreview" zoomScale="80" zoomScaleNormal="100" zoomScaleSheetLayoutView="80" workbookViewId="0">
      <selection activeCell="R3" sqref="R3"/>
    </sheetView>
  </sheetViews>
  <sheetFormatPr defaultRowHeight="30" customHeight="1"/>
  <cols>
    <col min="1" max="1" width="27.28515625" style="8" bestFit="1" customWidth="1"/>
    <col min="2" max="2" width="1.28515625" style="8" customWidth="1"/>
    <col min="3" max="3" width="17.140625" style="8" customWidth="1"/>
    <col min="4" max="4" width="1.28515625" style="8" customWidth="1"/>
    <col min="5" max="5" width="22.28515625" style="8" customWidth="1"/>
    <col min="6" max="6" width="1.28515625" style="8" customWidth="1"/>
    <col min="7" max="7" width="22.42578125" style="8" customWidth="1"/>
    <col min="8" max="8" width="1.28515625" style="8" customWidth="1"/>
    <col min="9" max="9" width="22" style="67" customWidth="1"/>
    <col min="10" max="10" width="1.28515625" style="8" customWidth="1"/>
    <col min="11" max="11" width="16" style="8" customWidth="1"/>
    <col min="12" max="12" width="1.28515625" style="8" customWidth="1"/>
    <col min="13" max="13" width="20.42578125" style="8" customWidth="1"/>
    <col min="14" max="14" width="1.28515625" style="8" customWidth="1"/>
    <col min="15" max="15" width="21.5703125" style="8" customWidth="1"/>
    <col min="16" max="16" width="1.28515625" style="8" customWidth="1"/>
    <col min="17" max="17" width="19.85546875" style="67" customWidth="1"/>
    <col min="18" max="18" width="15.42578125" style="18" customWidth="1"/>
    <col min="19" max="19" width="17.85546875" style="18" bestFit="1" customWidth="1"/>
    <col min="20" max="16384" width="9.140625" style="18"/>
  </cols>
  <sheetData>
    <row r="1" spans="1:19" ht="30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9" ht="30" customHeight="1">
      <c r="A2" s="120" t="s">
        <v>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9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9" ht="30" customHeight="1">
      <c r="A4" s="123" t="s">
        <v>176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9" ht="30" customHeight="1">
      <c r="A5" s="124" t="s">
        <v>94</v>
      </c>
      <c r="C5" s="124" t="s">
        <v>108</v>
      </c>
      <c r="D5" s="124"/>
      <c r="E5" s="124"/>
      <c r="F5" s="124"/>
      <c r="G5" s="124"/>
      <c r="H5" s="124"/>
      <c r="I5" s="124"/>
      <c r="K5" s="124" t="s">
        <v>109</v>
      </c>
      <c r="L5" s="124"/>
      <c r="M5" s="124"/>
      <c r="N5" s="124"/>
      <c r="O5" s="124"/>
      <c r="P5" s="124"/>
      <c r="Q5" s="124"/>
    </row>
    <row r="6" spans="1:19" ht="36.75" customHeight="1">
      <c r="A6" s="124"/>
      <c r="C6" s="7" t="s">
        <v>10</v>
      </c>
      <c r="D6" s="9"/>
      <c r="E6" s="7" t="s">
        <v>12</v>
      </c>
      <c r="F6" s="9"/>
      <c r="G6" s="7" t="s">
        <v>164</v>
      </c>
      <c r="H6" s="9"/>
      <c r="I6" s="72" t="s">
        <v>177</v>
      </c>
      <c r="K6" s="7" t="s">
        <v>10</v>
      </c>
      <c r="L6" s="9"/>
      <c r="M6" s="7" t="s">
        <v>12</v>
      </c>
      <c r="N6" s="9"/>
      <c r="O6" s="7" t="s">
        <v>164</v>
      </c>
      <c r="P6" s="9"/>
      <c r="Q6" s="7" t="s">
        <v>177</v>
      </c>
    </row>
    <row r="7" spans="1:19" ht="30" customHeight="1">
      <c r="A7" s="36" t="s">
        <v>17</v>
      </c>
      <c r="C7" s="12">
        <v>8254673</v>
      </c>
      <c r="E7" s="12">
        <v>68311808910</v>
      </c>
      <c r="G7" s="67">
        <v>-72382393944</v>
      </c>
      <c r="I7" s="91">
        <f t="shared" ref="I7:I20" si="0">E7+G7</f>
        <v>-4070585034</v>
      </c>
      <c r="K7" s="12">
        <v>8254673</v>
      </c>
      <c r="M7" s="12">
        <v>68311808910</v>
      </c>
      <c r="O7" s="67">
        <v>-57980085042</v>
      </c>
      <c r="Q7" s="67">
        <f t="shared" ref="Q7:Q39" si="1">M7+O7</f>
        <v>10331723868</v>
      </c>
      <c r="R7" s="39"/>
      <c r="S7" s="75"/>
    </row>
    <row r="8" spans="1:19" ht="30" customHeight="1">
      <c r="A8" s="36" t="s">
        <v>20</v>
      </c>
      <c r="C8" s="12">
        <v>5154901</v>
      </c>
      <c r="E8" s="12">
        <v>161379941562</v>
      </c>
      <c r="G8" s="67">
        <v>-180203175421</v>
      </c>
      <c r="I8" s="91">
        <f t="shared" si="0"/>
        <v>-18823233859</v>
      </c>
      <c r="K8" s="12">
        <v>5154901</v>
      </c>
      <c r="M8" s="12">
        <v>161379941562</v>
      </c>
      <c r="O8" s="67">
        <v>-152277895064</v>
      </c>
      <c r="Q8" s="67">
        <f t="shared" si="1"/>
        <v>9102046498</v>
      </c>
      <c r="R8" s="39"/>
      <c r="S8" s="75"/>
    </row>
    <row r="9" spans="1:19" ht="30" customHeight="1">
      <c r="A9" s="36" t="s">
        <v>32</v>
      </c>
      <c r="C9" s="12">
        <v>44419814</v>
      </c>
      <c r="E9" s="12">
        <v>361867644958</v>
      </c>
      <c r="G9" s="67">
        <v>-287819210910</v>
      </c>
      <c r="I9" s="91">
        <f t="shared" si="0"/>
        <v>74048434048</v>
      </c>
      <c r="K9" s="12">
        <v>44419814</v>
      </c>
      <c r="M9" s="12">
        <v>361867644958</v>
      </c>
      <c r="O9" s="67">
        <v>-207623161570</v>
      </c>
      <c r="Q9" s="67">
        <f t="shared" si="1"/>
        <v>154244483388</v>
      </c>
      <c r="R9" s="39"/>
      <c r="S9" s="75"/>
    </row>
    <row r="10" spans="1:19" ht="30" customHeight="1">
      <c r="A10" s="36" t="s">
        <v>219</v>
      </c>
      <c r="C10" s="12">
        <v>10330547</v>
      </c>
      <c r="E10" s="12">
        <v>123418330136</v>
      </c>
      <c r="G10" s="67">
        <v>-135001611950</v>
      </c>
      <c r="I10" s="91">
        <f t="shared" si="0"/>
        <v>-11583281814</v>
      </c>
      <c r="K10" s="12">
        <v>10330547</v>
      </c>
      <c r="M10" s="12">
        <v>123418330136</v>
      </c>
      <c r="O10" s="67">
        <v>-113102425249</v>
      </c>
      <c r="Q10" s="67">
        <f t="shared" si="1"/>
        <v>10315904887</v>
      </c>
      <c r="R10" s="39"/>
      <c r="S10" s="75"/>
    </row>
    <row r="11" spans="1:19" ht="30" customHeight="1">
      <c r="A11" s="36" t="s">
        <v>215</v>
      </c>
      <c r="C11" s="12">
        <v>315594</v>
      </c>
      <c r="E11" s="12">
        <v>1127982359</v>
      </c>
      <c r="G11" s="67">
        <v>-1189986941</v>
      </c>
      <c r="I11" s="91">
        <f t="shared" si="0"/>
        <v>-62004582</v>
      </c>
      <c r="K11" s="12">
        <v>315594</v>
      </c>
      <c r="M11" s="12">
        <v>1127982359</v>
      </c>
      <c r="O11" s="67">
        <v>-1119487917</v>
      </c>
      <c r="Q11" s="67">
        <f t="shared" si="1"/>
        <v>8494442</v>
      </c>
      <c r="R11" s="39"/>
      <c r="S11" s="75"/>
    </row>
    <row r="12" spans="1:19" ht="30" customHeight="1">
      <c r="A12" s="36" t="s">
        <v>192</v>
      </c>
      <c r="C12" s="12">
        <v>11252298</v>
      </c>
      <c r="E12" s="12">
        <v>29900720898</v>
      </c>
      <c r="G12" s="67">
        <v>-26512886813</v>
      </c>
      <c r="I12" s="91">
        <f t="shared" si="0"/>
        <v>3387834085</v>
      </c>
      <c r="K12" s="12">
        <v>11252298</v>
      </c>
      <c r="M12" s="12">
        <v>29900720898</v>
      </c>
      <c r="O12" s="67">
        <v>-22879072657</v>
      </c>
      <c r="Q12" s="67">
        <f t="shared" si="1"/>
        <v>7021648241</v>
      </c>
      <c r="R12" s="39"/>
      <c r="S12" s="75"/>
    </row>
    <row r="13" spans="1:19" ht="30" customHeight="1">
      <c r="A13" s="36" t="s">
        <v>193</v>
      </c>
      <c r="C13" s="12">
        <v>6450000</v>
      </c>
      <c r="E13" s="12">
        <v>19098022236</v>
      </c>
      <c r="G13" s="67">
        <v>-18942460553</v>
      </c>
      <c r="I13" s="91">
        <f t="shared" si="0"/>
        <v>155561683</v>
      </c>
      <c r="K13" s="12">
        <v>6450000</v>
      </c>
      <c r="M13" s="12">
        <v>19098022236</v>
      </c>
      <c r="O13" s="67">
        <v>-14916540025</v>
      </c>
      <c r="Q13" s="67">
        <f t="shared" si="1"/>
        <v>4181482211</v>
      </c>
      <c r="R13" s="39"/>
      <c r="S13" s="75"/>
    </row>
    <row r="14" spans="1:19" ht="30" customHeight="1">
      <c r="A14" s="36" t="s">
        <v>33</v>
      </c>
      <c r="C14" s="12">
        <v>80324784</v>
      </c>
      <c r="E14" s="12">
        <v>214323715625</v>
      </c>
      <c r="G14" s="67">
        <v>-206699757456</v>
      </c>
      <c r="I14" s="91">
        <f t="shared" si="0"/>
        <v>7623958169</v>
      </c>
      <c r="K14" s="12">
        <v>80324784</v>
      </c>
      <c r="M14" s="12">
        <v>214323715625</v>
      </c>
      <c r="O14" s="67">
        <v>-165982608147</v>
      </c>
      <c r="Q14" s="67">
        <f t="shared" si="1"/>
        <v>48341107478</v>
      </c>
      <c r="R14" s="39"/>
      <c r="S14" s="75"/>
    </row>
    <row r="15" spans="1:19" ht="30" customHeight="1">
      <c r="A15" s="36" t="s">
        <v>31</v>
      </c>
      <c r="C15" s="12">
        <v>68515370</v>
      </c>
      <c r="E15" s="12">
        <v>543206112057</v>
      </c>
      <c r="G15" s="67">
        <v>-390970182340</v>
      </c>
      <c r="I15" s="91">
        <f t="shared" si="0"/>
        <v>152235929717</v>
      </c>
      <c r="K15" s="12">
        <v>68515370</v>
      </c>
      <c r="M15" s="12">
        <v>543206112057</v>
      </c>
      <c r="O15" s="67">
        <v>-293335423199</v>
      </c>
      <c r="Q15" s="67">
        <f t="shared" si="1"/>
        <v>249870688858</v>
      </c>
      <c r="R15" s="39"/>
      <c r="S15" s="75"/>
    </row>
    <row r="16" spans="1:19" ht="30" customHeight="1">
      <c r="A16" s="36" t="s">
        <v>34</v>
      </c>
      <c r="C16" s="12">
        <v>83859849</v>
      </c>
      <c r="E16" s="12">
        <v>669021363432</v>
      </c>
      <c r="G16" s="67">
        <v>-585560109246</v>
      </c>
      <c r="I16" s="91">
        <f t="shared" si="0"/>
        <v>83461254186</v>
      </c>
      <c r="K16" s="12">
        <v>83859849</v>
      </c>
      <c r="M16" s="12">
        <v>669021363432</v>
      </c>
      <c r="O16" s="67">
        <v>-515299047864</v>
      </c>
      <c r="Q16" s="67">
        <f t="shared" si="1"/>
        <v>153722315568</v>
      </c>
      <c r="R16" s="39"/>
      <c r="S16" s="75"/>
    </row>
    <row r="17" spans="1:19" ht="30" customHeight="1">
      <c r="A17" s="36" t="s">
        <v>203</v>
      </c>
      <c r="C17" s="12">
        <v>2000000</v>
      </c>
      <c r="E17" s="12">
        <v>27525569800</v>
      </c>
      <c r="G17" s="67">
        <v>-32744910000</v>
      </c>
      <c r="I17" s="91">
        <f t="shared" si="0"/>
        <v>-5219340200</v>
      </c>
      <c r="K17" s="12">
        <v>2000000</v>
      </c>
      <c r="M17" s="12">
        <v>27525569800</v>
      </c>
      <c r="O17" s="67">
        <v>-31548620160</v>
      </c>
      <c r="Q17" s="67">
        <f t="shared" si="1"/>
        <v>-4023050360</v>
      </c>
      <c r="R17" s="39"/>
      <c r="S17" s="75"/>
    </row>
    <row r="18" spans="1:19" ht="30" customHeight="1">
      <c r="A18" s="36" t="s">
        <v>202</v>
      </c>
      <c r="C18" s="12">
        <v>880000</v>
      </c>
      <c r="E18" s="12">
        <v>4455927353</v>
      </c>
      <c r="G18" s="67">
        <v>-5317773384</v>
      </c>
      <c r="I18" s="91">
        <f t="shared" si="0"/>
        <v>-861846031</v>
      </c>
      <c r="K18" s="12">
        <v>880000</v>
      </c>
      <c r="M18" s="12">
        <v>4455927353</v>
      </c>
      <c r="O18" s="67">
        <v>-4694602010</v>
      </c>
      <c r="Q18" s="67">
        <f t="shared" si="1"/>
        <v>-238674657</v>
      </c>
      <c r="R18" s="39"/>
      <c r="S18" s="75"/>
    </row>
    <row r="19" spans="1:19" ht="30" customHeight="1">
      <c r="A19" s="36" t="s">
        <v>19</v>
      </c>
      <c r="C19" s="12">
        <v>18869770</v>
      </c>
      <c r="E19" s="12">
        <v>102419769528</v>
      </c>
      <c r="G19" s="67">
        <v>-103715931643</v>
      </c>
      <c r="I19" s="91">
        <f t="shared" si="0"/>
        <v>-1296162115</v>
      </c>
      <c r="K19" s="12">
        <v>18869770</v>
      </c>
      <c r="M19" s="12">
        <v>102419769528</v>
      </c>
      <c r="O19" s="67">
        <v>-88869712301</v>
      </c>
      <c r="Q19" s="67">
        <f t="shared" si="1"/>
        <v>13550057227</v>
      </c>
      <c r="R19" s="39"/>
      <c r="S19" s="75"/>
    </row>
    <row r="20" spans="1:19" ht="30" customHeight="1">
      <c r="A20" s="36" t="s">
        <v>16</v>
      </c>
      <c r="C20" s="12">
        <v>75</v>
      </c>
      <c r="E20" s="12">
        <v>10252134</v>
      </c>
      <c r="G20" s="67">
        <v>-10147201</v>
      </c>
      <c r="I20" s="91">
        <f t="shared" si="0"/>
        <v>104933</v>
      </c>
      <c r="K20" s="12">
        <v>75</v>
      </c>
      <c r="M20" s="12">
        <v>10252134</v>
      </c>
      <c r="O20" s="67">
        <v>-8421591</v>
      </c>
      <c r="Q20" s="67">
        <f t="shared" si="1"/>
        <v>1830543</v>
      </c>
      <c r="R20" s="39"/>
      <c r="S20" s="75"/>
    </row>
    <row r="21" spans="1:19" ht="30" customHeight="1">
      <c r="A21" s="36" t="s">
        <v>195</v>
      </c>
      <c r="C21" s="12">
        <v>13350000</v>
      </c>
      <c r="E21" s="12">
        <v>288250465920</v>
      </c>
      <c r="G21" s="67">
        <v>-276396581091</v>
      </c>
      <c r="I21" s="91">
        <f>E21+G21</f>
        <v>11853884829</v>
      </c>
      <c r="K21" s="12">
        <v>13350000</v>
      </c>
      <c r="M21" s="12">
        <v>288250465920</v>
      </c>
      <c r="O21" s="67">
        <v>-253823953674</v>
      </c>
      <c r="Q21" s="67">
        <f t="shared" si="1"/>
        <v>34426512246</v>
      </c>
      <c r="R21" s="39"/>
      <c r="S21" s="75"/>
    </row>
    <row r="22" spans="1:19" ht="30" customHeight="1">
      <c r="A22" s="36" t="s">
        <v>210</v>
      </c>
      <c r="C22" s="12">
        <v>46829089</v>
      </c>
      <c r="E22" s="12">
        <v>332239766015</v>
      </c>
      <c r="G22" s="67">
        <v>-303894834928</v>
      </c>
      <c r="I22" s="91">
        <f>E22+G22</f>
        <v>28344931087</v>
      </c>
      <c r="K22" s="12">
        <v>46829089</v>
      </c>
      <c r="M22" s="12">
        <v>332239766015</v>
      </c>
      <c r="O22" s="67">
        <v>-304905486334</v>
      </c>
      <c r="Q22" s="67">
        <f t="shared" si="1"/>
        <v>27334279681</v>
      </c>
      <c r="R22" s="39"/>
      <c r="S22" s="75"/>
    </row>
    <row r="23" spans="1:19" ht="30" customHeight="1">
      <c r="A23" s="36" t="s">
        <v>217</v>
      </c>
      <c r="C23" s="12">
        <v>44279530</v>
      </c>
      <c r="E23" s="12">
        <v>246048595705</v>
      </c>
      <c r="G23" s="67">
        <v>-231312319998</v>
      </c>
      <c r="I23" s="91">
        <f t="shared" ref="I23:I39" si="2">E23+G23</f>
        <v>14736275707</v>
      </c>
      <c r="K23" s="12">
        <v>44279530</v>
      </c>
      <c r="M23" s="12">
        <v>246048595705</v>
      </c>
      <c r="O23" s="67">
        <v>-177691417114</v>
      </c>
      <c r="Q23" s="67">
        <f t="shared" si="1"/>
        <v>68357178591</v>
      </c>
      <c r="R23" s="39"/>
      <c r="S23" s="75"/>
    </row>
    <row r="24" spans="1:19" ht="30" customHeight="1">
      <c r="A24" s="36" t="s">
        <v>212</v>
      </c>
      <c r="C24" s="12">
        <v>81339549</v>
      </c>
      <c r="E24" s="12">
        <v>451173340060</v>
      </c>
      <c r="G24" s="67">
        <v>-290155305458</v>
      </c>
      <c r="I24" s="91">
        <f t="shared" si="2"/>
        <v>161018034602</v>
      </c>
      <c r="K24" s="12">
        <v>81339549</v>
      </c>
      <c r="M24" s="12">
        <v>451173340060</v>
      </c>
      <c r="O24" s="67">
        <v>-224884733819</v>
      </c>
      <c r="Q24" s="67">
        <f t="shared" si="1"/>
        <v>226288606241</v>
      </c>
      <c r="R24" s="39"/>
      <c r="S24" s="75"/>
    </row>
    <row r="25" spans="1:19" ht="30" customHeight="1">
      <c r="A25" s="36" t="s">
        <v>216</v>
      </c>
      <c r="C25" s="12">
        <v>11388509</v>
      </c>
      <c r="E25" s="12">
        <v>42602793862</v>
      </c>
      <c r="G25" s="67">
        <v>-43945935907</v>
      </c>
      <c r="I25" s="91">
        <f t="shared" si="2"/>
        <v>-1343142045</v>
      </c>
      <c r="K25" s="12">
        <v>11388509</v>
      </c>
      <c r="M25" s="12">
        <v>42602793862</v>
      </c>
      <c r="O25" s="67">
        <v>-41008292208</v>
      </c>
      <c r="Q25" s="67">
        <f t="shared" si="1"/>
        <v>1594501654</v>
      </c>
      <c r="R25" s="39"/>
      <c r="S25" s="75"/>
    </row>
    <row r="26" spans="1:19" ht="30" customHeight="1">
      <c r="A26" s="36" t="s">
        <v>200</v>
      </c>
      <c r="C26" s="12">
        <v>11318181</v>
      </c>
      <c r="E26" s="12">
        <v>65138010473</v>
      </c>
      <c r="G26" s="67">
        <v>-57386866079</v>
      </c>
      <c r="I26" s="91">
        <f t="shared" si="2"/>
        <v>7751144394</v>
      </c>
      <c r="K26" s="12">
        <v>11318181</v>
      </c>
      <c r="M26" s="67">
        <v>65138010473</v>
      </c>
      <c r="O26" s="67">
        <v>-38899368750</v>
      </c>
      <c r="Q26" s="67">
        <f t="shared" si="1"/>
        <v>26238641723</v>
      </c>
      <c r="R26" s="39"/>
      <c r="S26" s="75"/>
    </row>
    <row r="27" spans="1:19" ht="30" customHeight="1">
      <c r="A27" s="36" t="s">
        <v>207</v>
      </c>
      <c r="C27" s="12">
        <v>21978028</v>
      </c>
      <c r="E27" s="12">
        <v>99881271324</v>
      </c>
      <c r="G27" s="67">
        <v>-99314259739</v>
      </c>
      <c r="I27" s="91">
        <f t="shared" si="2"/>
        <v>567011585</v>
      </c>
      <c r="K27" s="12">
        <v>21978028</v>
      </c>
      <c r="M27" s="12">
        <v>99881271324</v>
      </c>
      <c r="O27" s="67">
        <v>-73217404944</v>
      </c>
      <c r="Q27" s="67">
        <f t="shared" si="1"/>
        <v>26663866380</v>
      </c>
      <c r="R27" s="39"/>
      <c r="S27" s="75"/>
    </row>
    <row r="28" spans="1:19" ht="30" customHeight="1">
      <c r="A28" s="36" t="s">
        <v>21</v>
      </c>
      <c r="C28" s="12">
        <v>3887819</v>
      </c>
      <c r="E28" s="12">
        <v>36880244481</v>
      </c>
      <c r="G28" s="67">
        <v>-40043612731</v>
      </c>
      <c r="I28" s="91">
        <f t="shared" si="2"/>
        <v>-3163368250</v>
      </c>
      <c r="K28" s="12">
        <v>3887819</v>
      </c>
      <c r="M28" s="12">
        <v>36880244481</v>
      </c>
      <c r="O28" s="67">
        <v>-38913125141</v>
      </c>
      <c r="Q28" s="67">
        <f t="shared" si="1"/>
        <v>-2032880660</v>
      </c>
      <c r="R28" s="39"/>
      <c r="S28" s="75"/>
    </row>
    <row r="29" spans="1:19" ht="30" customHeight="1">
      <c r="A29" s="36" t="s">
        <v>218</v>
      </c>
      <c r="C29" s="12">
        <v>24852472</v>
      </c>
      <c r="E29" s="12">
        <v>278415491400</v>
      </c>
      <c r="G29" s="67">
        <v>-232908798588</v>
      </c>
      <c r="I29" s="91">
        <f t="shared" si="2"/>
        <v>45506692812</v>
      </c>
      <c r="K29" s="12">
        <v>24852472</v>
      </c>
      <c r="M29" s="12">
        <v>278415491400</v>
      </c>
      <c r="O29" s="67">
        <v>-177351558807</v>
      </c>
      <c r="Q29" s="67">
        <f t="shared" si="1"/>
        <v>101063932593</v>
      </c>
      <c r="R29" s="39"/>
      <c r="S29" s="75"/>
    </row>
    <row r="30" spans="1:19" ht="30" customHeight="1">
      <c r="A30" s="36" t="s">
        <v>229</v>
      </c>
      <c r="C30" s="12">
        <v>5113203</v>
      </c>
      <c r="E30" s="12">
        <v>52360356349</v>
      </c>
      <c r="G30" s="67">
        <v>-48018669597</v>
      </c>
      <c r="I30" s="91">
        <f t="shared" si="2"/>
        <v>4341686752</v>
      </c>
      <c r="K30" s="12">
        <v>5113203</v>
      </c>
      <c r="M30" s="12">
        <v>52360356349</v>
      </c>
      <c r="O30" s="67">
        <v>-40703447232</v>
      </c>
      <c r="Q30" s="67">
        <f t="shared" si="1"/>
        <v>11656909117</v>
      </c>
      <c r="R30" s="39"/>
      <c r="S30" s="75"/>
    </row>
    <row r="31" spans="1:19" ht="30" customHeight="1">
      <c r="A31" s="36" t="s">
        <v>221</v>
      </c>
      <c r="C31" s="12">
        <v>1104119</v>
      </c>
      <c r="E31" s="67">
        <v>102480942339</v>
      </c>
      <c r="G31" s="67">
        <v>-95658069530</v>
      </c>
      <c r="I31" s="91">
        <f t="shared" si="2"/>
        <v>6822872809</v>
      </c>
      <c r="K31" s="12">
        <v>1104119</v>
      </c>
      <c r="M31" s="12">
        <v>102480942339</v>
      </c>
      <c r="O31" s="67">
        <v>-77522896803</v>
      </c>
      <c r="Q31" s="67">
        <f t="shared" si="1"/>
        <v>24958045536</v>
      </c>
      <c r="R31" s="39"/>
      <c r="S31" s="75"/>
    </row>
    <row r="32" spans="1:19" ht="30" customHeight="1">
      <c r="A32" s="36" t="s">
        <v>222</v>
      </c>
      <c r="C32" s="12">
        <v>1470838</v>
      </c>
      <c r="E32" s="67">
        <v>37391580978</v>
      </c>
      <c r="G32" s="67">
        <v>-35211544637</v>
      </c>
      <c r="I32" s="91">
        <f t="shared" si="2"/>
        <v>2180036341</v>
      </c>
      <c r="K32" s="12">
        <v>1470838</v>
      </c>
      <c r="M32" s="12">
        <v>37391580978</v>
      </c>
      <c r="O32" s="67">
        <v>-29069972873</v>
      </c>
      <c r="Q32" s="67">
        <f t="shared" si="1"/>
        <v>8321608105</v>
      </c>
      <c r="R32" s="39"/>
      <c r="S32" s="75"/>
    </row>
    <row r="33" spans="1:19" ht="30" customHeight="1">
      <c r="A33" s="36" t="s">
        <v>223</v>
      </c>
      <c r="C33" s="12">
        <v>1104121</v>
      </c>
      <c r="E33" s="67">
        <v>4751557109</v>
      </c>
      <c r="G33" s="67">
        <v>-6494525319</v>
      </c>
      <c r="I33" s="91">
        <f t="shared" si="2"/>
        <v>-1742968210</v>
      </c>
      <c r="K33" s="12">
        <v>1104121</v>
      </c>
      <c r="M33" s="12">
        <v>4751557109</v>
      </c>
      <c r="O33" s="67">
        <v>-3873416232</v>
      </c>
      <c r="Q33" s="67">
        <f t="shared" si="1"/>
        <v>878140877</v>
      </c>
      <c r="R33" s="39"/>
      <c r="S33" s="75"/>
    </row>
    <row r="34" spans="1:19" ht="30" customHeight="1">
      <c r="A34" s="36" t="s">
        <v>224</v>
      </c>
      <c r="C34" s="12">
        <v>3008</v>
      </c>
      <c r="E34" s="67">
        <v>5899541054</v>
      </c>
      <c r="G34" s="67">
        <v>-6601726762</v>
      </c>
      <c r="I34" s="91">
        <f t="shared" si="2"/>
        <v>-702185708</v>
      </c>
      <c r="K34" s="12">
        <v>3008</v>
      </c>
      <c r="M34" s="12">
        <v>5899541054</v>
      </c>
      <c r="O34" s="67">
        <v>-5506682057</v>
      </c>
      <c r="Q34" s="67">
        <f t="shared" si="1"/>
        <v>392858997</v>
      </c>
      <c r="R34" s="39"/>
      <c r="S34" s="75"/>
    </row>
    <row r="35" spans="1:19" ht="30" customHeight="1">
      <c r="A35" s="36" t="s">
        <v>36</v>
      </c>
      <c r="C35" s="12">
        <v>700000</v>
      </c>
      <c r="E35" s="67">
        <v>23081192470</v>
      </c>
      <c r="G35" s="67">
        <v>-21636447350</v>
      </c>
      <c r="I35" s="91">
        <f t="shared" si="2"/>
        <v>1444745120</v>
      </c>
      <c r="K35" s="12">
        <v>700000</v>
      </c>
      <c r="M35" s="12">
        <v>23081192470</v>
      </c>
      <c r="O35" s="67">
        <v>-20490829550</v>
      </c>
      <c r="Q35" s="67">
        <f t="shared" si="1"/>
        <v>2590362920</v>
      </c>
      <c r="R35" s="39"/>
      <c r="S35" s="75"/>
    </row>
    <row r="36" spans="1:19" ht="30" customHeight="1">
      <c r="A36" s="36" t="s">
        <v>227</v>
      </c>
      <c r="C36" s="12">
        <v>1365000</v>
      </c>
      <c r="E36" s="67">
        <v>91154387415</v>
      </c>
      <c r="G36" s="67">
        <v>-82215026985</v>
      </c>
      <c r="I36" s="91">
        <f t="shared" si="2"/>
        <v>8939360430</v>
      </c>
      <c r="K36" s="12">
        <v>1365000</v>
      </c>
      <c r="M36" s="12">
        <v>91154387415</v>
      </c>
      <c r="O36" s="67">
        <v>-75819656367</v>
      </c>
      <c r="Q36" s="67">
        <f t="shared" si="1"/>
        <v>15334731048</v>
      </c>
      <c r="R36" s="39"/>
      <c r="S36" s="75"/>
    </row>
    <row r="37" spans="1:19" ht="30" customHeight="1">
      <c r="A37" s="36" t="s">
        <v>26</v>
      </c>
      <c r="C37" s="12">
        <v>7305151</v>
      </c>
      <c r="E37" s="67">
        <v>104018589323</v>
      </c>
      <c r="G37" s="67">
        <v>-94587017822</v>
      </c>
      <c r="I37" s="91">
        <f t="shared" si="2"/>
        <v>9431571501</v>
      </c>
      <c r="K37" s="12">
        <v>7305151</v>
      </c>
      <c r="M37" s="12">
        <v>104018589323</v>
      </c>
      <c r="O37" s="67">
        <v>-94587017822</v>
      </c>
      <c r="Q37" s="67">
        <f t="shared" si="1"/>
        <v>9431571501</v>
      </c>
      <c r="R37" s="39"/>
      <c r="S37" s="75"/>
    </row>
    <row r="38" spans="1:19" ht="30" customHeight="1">
      <c r="A38" s="36" t="s">
        <v>232</v>
      </c>
      <c r="C38" s="12">
        <v>4750000</v>
      </c>
      <c r="E38" s="67">
        <v>22369238745</v>
      </c>
      <c r="G38" s="67">
        <v>-21347690685</v>
      </c>
      <c r="I38" s="91">
        <f>E38+G38</f>
        <v>1021548060</v>
      </c>
      <c r="K38" s="12">
        <v>4750000</v>
      </c>
      <c r="M38" s="12">
        <v>22369238745</v>
      </c>
      <c r="O38" s="67">
        <v>-21347690685</v>
      </c>
      <c r="Q38" s="67">
        <f t="shared" si="1"/>
        <v>1021548060</v>
      </c>
      <c r="R38" s="39"/>
      <c r="S38" s="75"/>
    </row>
    <row r="39" spans="1:19" ht="30" customHeight="1">
      <c r="A39" s="36" t="s">
        <v>226</v>
      </c>
      <c r="C39" s="12">
        <v>1825000</v>
      </c>
      <c r="E39" s="67">
        <v>52063166562</v>
      </c>
      <c r="G39" s="67">
        <v>-49075193525</v>
      </c>
      <c r="I39" s="91">
        <f t="shared" si="2"/>
        <v>2987973037</v>
      </c>
      <c r="K39" s="12">
        <v>1825000</v>
      </c>
      <c r="M39" s="12">
        <v>52063166562</v>
      </c>
      <c r="O39" s="67">
        <v>-42752488150</v>
      </c>
      <c r="Q39" s="67">
        <f t="shared" si="1"/>
        <v>9310678412</v>
      </c>
      <c r="R39" s="39"/>
      <c r="S39" s="75"/>
    </row>
    <row r="40" spans="1:19" s="34" customFormat="1" ht="30" customHeight="1" thickBot="1">
      <c r="A40" s="22" t="s">
        <v>46</v>
      </c>
      <c r="B40" s="22"/>
      <c r="C40" s="28">
        <f>SUM(C7:C39)</f>
        <v>624591292</v>
      </c>
      <c r="D40" s="22"/>
      <c r="E40" s="152">
        <f>SUM(E7:E39)-9</f>
        <v>4662267692563</v>
      </c>
      <c r="F40" s="22"/>
      <c r="G40" s="69">
        <f>SUM(G7:G39)</f>
        <v>-4083274964533</v>
      </c>
      <c r="H40" s="22"/>
      <c r="I40" s="153">
        <f>SUM(I7:I39)-4</f>
        <v>578992728035</v>
      </c>
      <c r="J40" s="22"/>
      <c r="K40" s="28">
        <f>SUM(K7:K39)</f>
        <v>624591292</v>
      </c>
      <c r="L40" s="22"/>
      <c r="M40" s="28">
        <f>SUM(M7:M39)</f>
        <v>4662267692572</v>
      </c>
      <c r="N40" s="22"/>
      <c r="O40" s="69">
        <f>SUM(O7:O39)</f>
        <v>-3412006541358</v>
      </c>
      <c r="P40" s="22"/>
      <c r="Q40" s="154">
        <f>SUM(Q7:Q39)-12</f>
        <v>1250261151202</v>
      </c>
    </row>
    <row r="45" spans="1:19" ht="30" customHeight="1">
      <c r="S45" s="39"/>
    </row>
    <row r="46" spans="1:19" ht="30" customHeight="1">
      <c r="S46" s="39"/>
    </row>
    <row r="47" spans="1:19" ht="30" customHeight="1">
      <c r="S47" s="39"/>
    </row>
    <row r="48" spans="1:19" ht="30" customHeight="1">
      <c r="S48" s="39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V16"/>
  <sheetViews>
    <sheetView rightToLeft="1" view="pageBreakPreview" zoomScaleNormal="100" zoomScaleSheetLayoutView="100" workbookViewId="0">
      <selection activeCell="AX3" sqref="AX3"/>
    </sheetView>
  </sheetViews>
  <sheetFormatPr defaultRowHeight="30" customHeight="1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7.8554687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4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6" width="0.85546875" style="8" customWidth="1"/>
    <col min="47" max="47" width="13" style="8" customWidth="1"/>
    <col min="48" max="48" width="7.7109375" style="8" customWidth="1"/>
    <col min="49" max="49" width="0.28515625" customWidth="1"/>
  </cols>
  <sheetData>
    <row r="1" spans="1:48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2" spans="1:48" ht="30" customHeight="1">
      <c r="A2" s="120" t="s">
        <v>180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</row>
    <row r="3" spans="1:48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</row>
    <row r="4" spans="1:48" ht="30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</row>
    <row r="5" spans="1:48" ht="30" customHeight="1">
      <c r="A5" s="123" t="s">
        <v>47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</row>
    <row r="6" spans="1:48" ht="30" customHeight="1">
      <c r="I6" s="124" t="s">
        <v>225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C6" s="124" t="s">
        <v>231</v>
      </c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22"/>
      <c r="AV6"/>
    </row>
    <row r="7" spans="1:48" ht="30" customHeight="1">
      <c r="A7" s="124" t="s">
        <v>48</v>
      </c>
      <c r="B7" s="124"/>
      <c r="C7" s="124"/>
      <c r="D7" s="124"/>
      <c r="E7" s="124"/>
      <c r="F7" s="124"/>
      <c r="G7" s="124"/>
      <c r="I7" s="124" t="s">
        <v>49</v>
      </c>
      <c r="J7" s="124"/>
      <c r="K7" s="124"/>
      <c r="M7" s="124" t="s">
        <v>50</v>
      </c>
      <c r="N7" s="124"/>
      <c r="O7" s="124"/>
      <c r="Q7" s="124" t="s">
        <v>51</v>
      </c>
      <c r="R7" s="124"/>
      <c r="S7" s="124"/>
      <c r="T7" s="124"/>
      <c r="U7" s="124"/>
      <c r="W7" s="124" t="s">
        <v>52</v>
      </c>
      <c r="X7" s="124"/>
      <c r="Y7" s="124"/>
      <c r="Z7" s="124"/>
      <c r="AA7" s="124"/>
      <c r="AC7" s="124" t="s">
        <v>49</v>
      </c>
      <c r="AD7" s="124"/>
      <c r="AE7" s="124"/>
      <c r="AF7" s="124"/>
      <c r="AG7" s="124"/>
      <c r="AI7" s="124" t="s">
        <v>50</v>
      </c>
      <c r="AJ7" s="124"/>
      <c r="AK7" s="124"/>
      <c r="AM7" s="124" t="s">
        <v>51</v>
      </c>
      <c r="AN7" s="124"/>
      <c r="AO7" s="124"/>
      <c r="AQ7" s="124" t="s">
        <v>52</v>
      </c>
      <c r="AR7" s="124"/>
      <c r="AS7" s="124"/>
      <c r="AT7" s="22"/>
      <c r="AV7"/>
    </row>
    <row r="8" spans="1:48" ht="30" customHeight="1">
      <c r="A8" s="126"/>
      <c r="B8" s="126"/>
      <c r="C8" s="126"/>
      <c r="D8" s="126"/>
      <c r="E8" s="126"/>
      <c r="F8" s="126"/>
      <c r="G8" s="126"/>
      <c r="I8" s="126"/>
      <c r="J8" s="126"/>
      <c r="K8" s="126"/>
      <c r="M8" s="126"/>
      <c r="N8" s="126"/>
      <c r="O8" s="126"/>
      <c r="Q8" s="126"/>
      <c r="R8" s="126"/>
      <c r="S8" s="126"/>
      <c r="T8" s="126"/>
      <c r="U8" s="126"/>
      <c r="W8" s="126"/>
      <c r="X8" s="126"/>
      <c r="Y8" s="126"/>
      <c r="Z8" s="126"/>
      <c r="AA8" s="126"/>
      <c r="AC8" s="126"/>
      <c r="AD8" s="126"/>
      <c r="AE8" s="126"/>
      <c r="AF8" s="126"/>
      <c r="AG8" s="126"/>
      <c r="AI8" s="126"/>
      <c r="AJ8" s="126"/>
      <c r="AK8" s="126"/>
      <c r="AM8" s="126"/>
      <c r="AN8" s="126"/>
      <c r="AO8" s="126"/>
      <c r="AQ8" s="126"/>
      <c r="AR8" s="126"/>
      <c r="AS8" s="126"/>
      <c r="AT8" s="22"/>
      <c r="AV8"/>
    </row>
    <row r="9" spans="1:48" ht="30" customHeight="1">
      <c r="A9" s="123" t="s">
        <v>53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</row>
    <row r="10" spans="1:48" ht="30" customHeight="1">
      <c r="C10" s="124" t="s">
        <v>225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Y10" s="124" t="s">
        <v>231</v>
      </c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0"/>
      <c r="AU10" s="124"/>
    </row>
    <row r="11" spans="1:48" ht="30" customHeight="1">
      <c r="A11" s="1" t="s">
        <v>48</v>
      </c>
      <c r="C11" s="2" t="s">
        <v>54</v>
      </c>
      <c r="D11" s="9"/>
      <c r="E11" s="2" t="s">
        <v>55</v>
      </c>
      <c r="F11" s="9"/>
      <c r="G11" s="125" t="s">
        <v>56</v>
      </c>
      <c r="H11" s="125"/>
      <c r="I11" s="125"/>
      <c r="J11" s="9"/>
      <c r="K11" s="125" t="s">
        <v>57</v>
      </c>
      <c r="L11" s="125"/>
      <c r="M11" s="125"/>
      <c r="N11" s="9"/>
      <c r="O11" s="125" t="s">
        <v>50</v>
      </c>
      <c r="P11" s="125"/>
      <c r="Q11" s="125"/>
      <c r="R11" s="9"/>
      <c r="S11" s="125" t="s">
        <v>51</v>
      </c>
      <c r="T11" s="125"/>
      <c r="U11" s="125"/>
      <c r="V11" s="125"/>
      <c r="W11" s="125"/>
      <c r="Y11" s="125" t="s">
        <v>54</v>
      </c>
      <c r="Z11" s="125"/>
      <c r="AA11" s="125"/>
      <c r="AB11" s="125"/>
      <c r="AC11" s="125"/>
      <c r="AD11" s="9"/>
      <c r="AE11" s="125" t="s">
        <v>55</v>
      </c>
      <c r="AF11" s="125"/>
      <c r="AG11" s="125"/>
      <c r="AH11" s="125"/>
      <c r="AI11" s="125"/>
      <c r="AJ11" s="9"/>
      <c r="AK11" s="125" t="s">
        <v>56</v>
      </c>
      <c r="AL11" s="125"/>
      <c r="AM11" s="125"/>
      <c r="AN11" s="9"/>
      <c r="AO11" s="125" t="s">
        <v>57</v>
      </c>
      <c r="AP11" s="125"/>
      <c r="AQ11" s="125"/>
      <c r="AR11" s="9"/>
      <c r="AS11" s="2" t="s">
        <v>50</v>
      </c>
      <c r="AT11" s="22"/>
      <c r="AU11" s="2" t="s">
        <v>51</v>
      </c>
    </row>
    <row r="12" spans="1:48" ht="30" customHeight="1">
      <c r="A12" s="9"/>
      <c r="C12" s="9"/>
      <c r="E12" s="9"/>
      <c r="G12" s="134"/>
      <c r="H12" s="134"/>
      <c r="I12" s="134"/>
      <c r="K12" s="134"/>
      <c r="L12" s="134"/>
      <c r="M12" s="134"/>
      <c r="O12" s="134"/>
      <c r="P12" s="134"/>
      <c r="Q12" s="134"/>
      <c r="R12" s="23"/>
      <c r="S12" s="134"/>
      <c r="T12" s="134"/>
      <c r="U12" s="134"/>
      <c r="V12" s="134"/>
      <c r="W12" s="134"/>
      <c r="X12" s="23"/>
      <c r="Y12" s="134"/>
      <c r="Z12" s="134"/>
      <c r="AA12" s="134"/>
      <c r="AB12" s="134"/>
      <c r="AC12" s="134"/>
      <c r="AD12" s="23"/>
      <c r="AE12" s="134"/>
      <c r="AF12" s="134"/>
      <c r="AG12" s="134"/>
      <c r="AH12" s="134"/>
      <c r="AI12" s="134"/>
      <c r="AK12" s="132"/>
      <c r="AL12" s="132"/>
      <c r="AM12" s="132"/>
      <c r="AO12" s="132"/>
      <c r="AP12" s="132"/>
      <c r="AQ12" s="132"/>
    </row>
    <row r="13" spans="1:48" ht="30" customHeight="1">
      <c r="A13" s="123" t="s">
        <v>58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</row>
    <row r="14" spans="1:48" ht="30" customHeight="1">
      <c r="C14" s="124" t="s">
        <v>225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O14" s="124" t="s">
        <v>231</v>
      </c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K14" s="132"/>
      <c r="AL14" s="132"/>
      <c r="AM14" s="132"/>
      <c r="AO14" s="132"/>
      <c r="AP14" s="132"/>
      <c r="AQ14" s="132"/>
    </row>
    <row r="15" spans="1:48" ht="30" customHeight="1">
      <c r="A15" s="1" t="s">
        <v>48</v>
      </c>
      <c r="C15" s="2" t="s">
        <v>55</v>
      </c>
      <c r="D15" s="9"/>
      <c r="E15" s="2" t="s">
        <v>57</v>
      </c>
      <c r="F15" s="9"/>
      <c r="G15" s="125" t="s">
        <v>50</v>
      </c>
      <c r="H15" s="125"/>
      <c r="I15" s="125"/>
      <c r="J15" s="9"/>
      <c r="K15" s="125" t="s">
        <v>51</v>
      </c>
      <c r="L15" s="125"/>
      <c r="M15" s="125"/>
      <c r="O15" s="125" t="s">
        <v>55</v>
      </c>
      <c r="P15" s="125"/>
      <c r="Q15" s="125"/>
      <c r="R15" s="125"/>
      <c r="S15" s="125"/>
      <c r="T15" s="9"/>
      <c r="U15" s="125" t="s">
        <v>57</v>
      </c>
      <c r="V15" s="125"/>
      <c r="W15" s="125"/>
      <c r="X15" s="125"/>
      <c r="Y15" s="125"/>
      <c r="Z15" s="9"/>
      <c r="AA15" s="125" t="s">
        <v>50</v>
      </c>
      <c r="AB15" s="125"/>
      <c r="AC15" s="125"/>
      <c r="AD15" s="125"/>
      <c r="AE15" s="125"/>
      <c r="AF15" s="9"/>
      <c r="AG15" s="125" t="s">
        <v>51</v>
      </c>
      <c r="AH15" s="125"/>
      <c r="AI15" s="125"/>
      <c r="AK15" s="132"/>
      <c r="AL15" s="132"/>
      <c r="AM15" s="132"/>
      <c r="AO15" s="132"/>
      <c r="AP15" s="132"/>
      <c r="AQ15" s="132"/>
    </row>
    <row r="16" spans="1:48" ht="30" customHeight="1">
      <c r="A16" s="9"/>
      <c r="C16" s="9"/>
      <c r="E16" s="9"/>
      <c r="G16" s="134"/>
      <c r="H16" s="134"/>
      <c r="I16" s="134"/>
      <c r="K16" s="134"/>
      <c r="L16" s="134"/>
      <c r="M16" s="134"/>
      <c r="O16" s="134"/>
      <c r="P16" s="134"/>
      <c r="Q16" s="134"/>
      <c r="R16" s="134"/>
      <c r="S16" s="134"/>
      <c r="U16" s="134"/>
      <c r="V16" s="134"/>
      <c r="W16" s="134"/>
      <c r="X16" s="134"/>
      <c r="Y16" s="134"/>
      <c r="AA16" s="134"/>
      <c r="AB16" s="134"/>
      <c r="AC16" s="134"/>
      <c r="AD16" s="134"/>
      <c r="AE16" s="134"/>
      <c r="AG16" s="9"/>
      <c r="AH16" s="9"/>
      <c r="AI16" s="9"/>
      <c r="AK16" s="132"/>
      <c r="AL16" s="132"/>
      <c r="AM16" s="132"/>
      <c r="AO16" s="132"/>
      <c r="AP16" s="132"/>
      <c r="AQ16" s="132"/>
    </row>
  </sheetData>
  <mergeCells count="64">
    <mergeCell ref="S12:W12"/>
    <mergeCell ref="Y12:AC12"/>
    <mergeCell ref="AE12:AI12"/>
    <mergeCell ref="AO16:AQ16"/>
    <mergeCell ref="AK15:AM15"/>
    <mergeCell ref="AK16:AM16"/>
    <mergeCell ref="O16:S16"/>
    <mergeCell ref="U15:Y15"/>
    <mergeCell ref="AA15:AE15"/>
    <mergeCell ref="AK14:AM14"/>
    <mergeCell ref="AO14:AQ14"/>
    <mergeCell ref="AO15:AQ15"/>
    <mergeCell ref="AK12:AM12"/>
    <mergeCell ref="AO12:AQ12"/>
    <mergeCell ref="O12:Q12"/>
    <mergeCell ref="K16:M16"/>
    <mergeCell ref="AG15:AI15"/>
    <mergeCell ref="M8:O8"/>
    <mergeCell ref="A8:G8"/>
    <mergeCell ref="I8:K8"/>
    <mergeCell ref="U16:Y16"/>
    <mergeCell ref="AA16:AE16"/>
    <mergeCell ref="G16:I16"/>
    <mergeCell ref="G12:I12"/>
    <mergeCell ref="K12:M12"/>
    <mergeCell ref="A13:AV13"/>
    <mergeCell ref="C14:M14"/>
    <mergeCell ref="O14:AI14"/>
    <mergeCell ref="G15:I15"/>
    <mergeCell ref="K15:M15"/>
    <mergeCell ref="O15:S15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C7:AG7"/>
    <mergeCell ref="AI7:AK7"/>
    <mergeCell ref="AM7:AO7"/>
    <mergeCell ref="AQ7:AS7"/>
    <mergeCell ref="A9:AV9"/>
    <mergeCell ref="A7:G7"/>
    <mergeCell ref="I7:K7"/>
    <mergeCell ref="M7:O7"/>
    <mergeCell ref="Q7:U7"/>
    <mergeCell ref="W7:AA7"/>
    <mergeCell ref="AM8:AO8"/>
    <mergeCell ref="AQ8:AS8"/>
    <mergeCell ref="AI8:AK8"/>
    <mergeCell ref="AC8:AG8"/>
    <mergeCell ref="W8:AA8"/>
    <mergeCell ref="Q8:U8"/>
    <mergeCell ref="A1:AV1"/>
    <mergeCell ref="A2:AV2"/>
    <mergeCell ref="A3:AV3"/>
    <mergeCell ref="A5:AV5"/>
    <mergeCell ref="I6:AA6"/>
    <mergeCell ref="AC6:AS6"/>
    <mergeCell ref="A4:AV4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view="pageBreakPreview" zoomScaleNormal="100" zoomScaleSheetLayoutView="100" workbookViewId="0">
      <selection activeCell="AC2" sqref="AC2"/>
    </sheetView>
  </sheetViews>
  <sheetFormatPr defaultRowHeight="30" customHeight="1"/>
  <cols>
    <col min="1" max="1" width="5.140625" style="26" customWidth="1"/>
    <col min="2" max="2" width="14.28515625" style="26" customWidth="1"/>
    <col min="3" max="3" width="1.28515625" style="26" customWidth="1"/>
    <col min="4" max="4" width="2.5703125" style="26" customWidth="1"/>
    <col min="5" max="5" width="10.42578125" style="26" customWidth="1"/>
    <col min="6" max="6" width="1.28515625" style="26" customWidth="1"/>
    <col min="7" max="7" width="14.28515625" style="26" customWidth="1"/>
    <col min="8" max="8" width="1.28515625" style="26" customWidth="1"/>
    <col min="9" max="9" width="14.28515625" style="26" customWidth="1"/>
    <col min="10" max="10" width="1.28515625" style="26" customWidth="1"/>
    <col min="11" max="11" width="13" style="26" customWidth="1"/>
    <col min="12" max="12" width="1.28515625" style="26" customWidth="1"/>
    <col min="13" max="13" width="13" style="26" customWidth="1"/>
    <col min="14" max="14" width="1.28515625" style="26" customWidth="1"/>
    <col min="15" max="15" width="13" style="26" customWidth="1"/>
    <col min="16" max="16" width="1.28515625" style="26" customWidth="1"/>
    <col min="17" max="17" width="13" style="26" customWidth="1"/>
    <col min="18" max="18" width="1.28515625" style="26" customWidth="1"/>
    <col min="19" max="19" width="15.5703125" style="26" customWidth="1"/>
    <col min="20" max="20" width="1.28515625" style="26" customWidth="1"/>
    <col min="21" max="21" width="14.85546875" style="26" customWidth="1"/>
    <col min="22" max="22" width="1.28515625" style="26" customWidth="1"/>
    <col min="23" max="23" width="14.28515625" style="26" customWidth="1"/>
    <col min="24" max="24" width="1.28515625" style="26" customWidth="1"/>
    <col min="25" max="25" width="16.85546875" style="26" customWidth="1"/>
    <col min="26" max="26" width="1.28515625" style="26" customWidth="1"/>
    <col min="27" max="27" width="15.5703125" style="26" customWidth="1"/>
    <col min="28" max="28" width="0.28515625" customWidth="1"/>
  </cols>
  <sheetData>
    <row r="1" spans="1:27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30" customHeight="1">
      <c r="A2" s="120" t="s">
        <v>180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7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ht="30" customHeight="1">
      <c r="A4" s="17" t="s">
        <v>59</v>
      </c>
      <c r="B4" s="123" t="s">
        <v>60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30" customHeight="1">
      <c r="E5" s="124" t="s">
        <v>225</v>
      </c>
      <c r="F5" s="124"/>
      <c r="G5" s="124"/>
      <c r="H5" s="124"/>
      <c r="I5" s="124"/>
      <c r="K5" s="124" t="s">
        <v>7</v>
      </c>
      <c r="L5" s="124"/>
      <c r="M5" s="124"/>
      <c r="N5" s="124"/>
      <c r="O5" s="124"/>
      <c r="P5" s="124"/>
      <c r="Q5" s="124"/>
      <c r="S5" s="124" t="s">
        <v>231</v>
      </c>
      <c r="T5" s="124"/>
      <c r="U5" s="124"/>
      <c r="V5" s="124"/>
      <c r="W5" s="124"/>
      <c r="X5" s="124"/>
      <c r="Y5" s="124"/>
      <c r="Z5" s="124"/>
      <c r="AA5" s="124"/>
    </row>
    <row r="6" spans="1:27" ht="30" customHeight="1">
      <c r="A6" s="120" t="s">
        <v>63</v>
      </c>
      <c r="B6" s="120"/>
      <c r="D6" s="120" t="s">
        <v>64</v>
      </c>
      <c r="E6" s="120"/>
      <c r="F6" s="27"/>
      <c r="G6" s="126" t="s">
        <v>11</v>
      </c>
      <c r="H6" s="27"/>
      <c r="I6" s="135" t="s">
        <v>12</v>
      </c>
      <c r="K6" s="125" t="s">
        <v>61</v>
      </c>
      <c r="L6" s="125"/>
      <c r="M6" s="125"/>
      <c r="N6" s="27"/>
      <c r="O6" s="125" t="s">
        <v>62</v>
      </c>
      <c r="P6" s="125"/>
      <c r="Q6" s="125"/>
      <c r="S6" s="126" t="s">
        <v>10</v>
      </c>
      <c r="T6" s="27"/>
      <c r="U6" s="135" t="s">
        <v>65</v>
      </c>
      <c r="V6" s="27"/>
      <c r="W6" s="126" t="s">
        <v>11</v>
      </c>
      <c r="X6" s="27"/>
      <c r="Y6" s="126" t="s">
        <v>12</v>
      </c>
      <c r="Z6" s="27"/>
      <c r="AA6" s="135" t="s">
        <v>15</v>
      </c>
    </row>
    <row r="7" spans="1:27" ht="30" customHeight="1">
      <c r="A7" s="127"/>
      <c r="B7" s="127"/>
      <c r="D7" s="127"/>
      <c r="E7" s="127"/>
      <c r="G7" s="127"/>
      <c r="I7" s="136"/>
      <c r="K7" s="2" t="s">
        <v>10</v>
      </c>
      <c r="L7" s="27"/>
      <c r="M7" s="2" t="s">
        <v>11</v>
      </c>
      <c r="O7" s="2" t="s">
        <v>10</v>
      </c>
      <c r="P7" s="27"/>
      <c r="Q7" s="2" t="s">
        <v>13</v>
      </c>
      <c r="S7" s="127"/>
      <c r="U7" s="136"/>
      <c r="W7" s="127"/>
      <c r="Y7" s="127"/>
      <c r="AA7" s="136"/>
    </row>
    <row r="8" spans="1:27" ht="30" customHeight="1">
      <c r="A8" s="137"/>
      <c r="B8" s="137"/>
      <c r="D8" s="137"/>
      <c r="E8" s="137"/>
    </row>
  </sheetData>
  <mergeCells count="20">
    <mergeCell ref="A6:B7"/>
    <mergeCell ref="D8:E8"/>
    <mergeCell ref="A8:B8"/>
    <mergeCell ref="K6:M6"/>
    <mergeCell ref="O6:Q6"/>
    <mergeCell ref="I6:I7"/>
    <mergeCell ref="G6:G7"/>
    <mergeCell ref="D6:E7"/>
    <mergeCell ref="A1:AA1"/>
    <mergeCell ref="A2:AA2"/>
    <mergeCell ref="A3:AA3"/>
    <mergeCell ref="B4:AA4"/>
    <mergeCell ref="E5:I5"/>
    <mergeCell ref="K5:Q5"/>
    <mergeCell ref="S5:AA5"/>
    <mergeCell ref="U6:U7"/>
    <mergeCell ref="S6:S7"/>
    <mergeCell ref="W6:W7"/>
    <mergeCell ref="Y6:Y7"/>
    <mergeCell ref="AA6:AA7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7"/>
  <sheetViews>
    <sheetView rightToLeft="1" view="pageBreakPreview" zoomScale="70" zoomScaleNormal="100" zoomScaleSheetLayoutView="70" workbookViewId="0">
      <selection activeCell="R11" sqref="R11"/>
    </sheetView>
  </sheetViews>
  <sheetFormatPr defaultRowHeight="30" customHeight="1"/>
  <cols>
    <col min="1" max="1" width="5.140625" customWidth="1"/>
    <col min="2" max="2" width="21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0.1406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" customWidth="1"/>
    <col min="39" max="39" width="2" customWidth="1"/>
  </cols>
  <sheetData>
    <row r="1" spans="1:38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</row>
    <row r="2" spans="1:38" ht="30" customHeight="1">
      <c r="A2" s="120" t="s">
        <v>180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1:38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1:38" s="26" customFormat="1" ht="30" customHeight="1">
      <c r="A4" s="17" t="s">
        <v>66</v>
      </c>
      <c r="B4" s="123" t="s">
        <v>67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</row>
    <row r="5" spans="1:38" ht="30" customHeight="1">
      <c r="A5" s="124" t="s">
        <v>68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 t="s">
        <v>225</v>
      </c>
      <c r="Q5" s="124"/>
      <c r="R5" s="124"/>
      <c r="S5" s="124"/>
      <c r="T5" s="124"/>
      <c r="V5" s="124" t="s">
        <v>7</v>
      </c>
      <c r="W5" s="124"/>
      <c r="X5" s="124"/>
      <c r="Y5" s="124"/>
      <c r="Z5" s="124"/>
      <c r="AA5" s="124"/>
      <c r="AB5" s="124"/>
      <c r="AD5" s="124" t="s">
        <v>231</v>
      </c>
      <c r="AE5" s="124"/>
      <c r="AF5" s="124"/>
      <c r="AG5" s="124"/>
      <c r="AH5" s="124"/>
      <c r="AI5" s="124"/>
      <c r="AJ5" s="124"/>
      <c r="AK5" s="124"/>
      <c r="AL5" s="124"/>
    </row>
    <row r="6" spans="1:38" s="25" customFormat="1" ht="29.25" customHeight="1">
      <c r="A6" s="135" t="s">
        <v>69</v>
      </c>
      <c r="B6" s="135"/>
      <c r="C6" s="24"/>
      <c r="D6" s="135" t="s">
        <v>70</v>
      </c>
      <c r="E6" s="24"/>
      <c r="F6" s="135" t="s">
        <v>71</v>
      </c>
      <c r="G6" s="24"/>
      <c r="H6" s="135" t="s">
        <v>72</v>
      </c>
      <c r="I6" s="24"/>
      <c r="J6" s="135" t="s">
        <v>73</v>
      </c>
      <c r="K6" s="24"/>
      <c r="L6" s="135" t="s">
        <v>74</v>
      </c>
      <c r="M6" s="24"/>
      <c r="N6" s="135" t="s">
        <v>52</v>
      </c>
      <c r="O6" s="24"/>
      <c r="P6" s="135" t="s">
        <v>10</v>
      </c>
      <c r="Q6" s="24"/>
      <c r="R6" s="135" t="s">
        <v>11</v>
      </c>
      <c r="S6" s="24"/>
      <c r="T6" s="135" t="s">
        <v>12</v>
      </c>
      <c r="V6" s="138" t="s">
        <v>8</v>
      </c>
      <c r="W6" s="138"/>
      <c r="X6" s="138"/>
      <c r="Y6" s="24"/>
      <c r="Z6" s="138" t="s">
        <v>9</v>
      </c>
      <c r="AA6" s="138"/>
      <c r="AB6" s="138"/>
      <c r="AD6" s="135" t="s">
        <v>10</v>
      </c>
      <c r="AE6" s="24"/>
      <c r="AF6" s="135" t="s">
        <v>14</v>
      </c>
      <c r="AG6" s="24"/>
      <c r="AH6" s="135" t="s">
        <v>11</v>
      </c>
      <c r="AI6" s="24"/>
      <c r="AJ6" s="135" t="s">
        <v>12</v>
      </c>
      <c r="AK6" s="24"/>
      <c r="AL6" s="135" t="s">
        <v>186</v>
      </c>
    </row>
    <row r="7" spans="1:38" s="25" customFormat="1" ht="27.75" customHeight="1">
      <c r="A7" s="136"/>
      <c r="B7" s="136"/>
      <c r="D7" s="136"/>
      <c r="F7" s="136"/>
      <c r="H7" s="136"/>
      <c r="J7" s="136"/>
      <c r="L7" s="136"/>
      <c r="N7" s="136"/>
      <c r="P7" s="136"/>
      <c r="R7" s="136"/>
      <c r="T7" s="136"/>
      <c r="V7" s="7" t="s">
        <v>10</v>
      </c>
      <c r="W7" s="24"/>
      <c r="X7" s="7" t="s">
        <v>11</v>
      </c>
      <c r="Z7" s="7" t="s">
        <v>10</v>
      </c>
      <c r="AA7" s="24"/>
      <c r="AB7" s="7" t="s">
        <v>13</v>
      </c>
      <c r="AD7" s="136"/>
      <c r="AF7" s="136"/>
      <c r="AH7" s="136"/>
      <c r="AJ7" s="136"/>
      <c r="AL7" s="136"/>
    </row>
  </sheetData>
  <mergeCells count="25">
    <mergeCell ref="R6:R7"/>
    <mergeCell ref="T6:T7"/>
    <mergeCell ref="D6:D7"/>
    <mergeCell ref="F6:F7"/>
    <mergeCell ref="AL6:AL7"/>
    <mergeCell ref="AJ6:AJ7"/>
    <mergeCell ref="AH6:AH7"/>
    <mergeCell ref="AF6:AF7"/>
    <mergeCell ref="AD6:AD7"/>
    <mergeCell ref="V6:X6"/>
    <mergeCell ref="Z6:AB6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6:B7"/>
    <mergeCell ref="H6:H7"/>
    <mergeCell ref="J6:J7"/>
    <mergeCell ref="L6:L7"/>
    <mergeCell ref="N6:N7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"/>
  <sheetViews>
    <sheetView rightToLeft="1" view="pageBreakPreview" zoomScaleNormal="100" zoomScaleSheetLayoutView="100" workbookViewId="0">
      <selection activeCell="A8" sqref="A8"/>
    </sheetView>
  </sheetViews>
  <sheetFormatPr defaultRowHeight="30" customHeight="1"/>
  <cols>
    <col min="1" max="1" width="17.5703125" style="18" customWidth="1"/>
    <col min="2" max="2" width="1.28515625" style="18" customWidth="1"/>
    <col min="3" max="3" width="10.14062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15.28515625" style="18" customWidth="1"/>
    <col min="8" max="8" width="1.28515625" style="18" customWidth="1"/>
    <col min="9" max="9" width="13" style="18" customWidth="1"/>
    <col min="10" max="10" width="1.28515625" style="18" customWidth="1"/>
    <col min="11" max="11" width="25.85546875" style="18" customWidth="1"/>
    <col min="12" max="12" width="1.28515625" style="18" customWidth="1"/>
    <col min="13" max="13" width="19.7109375" style="18" customWidth="1"/>
    <col min="14" max="14" width="0.28515625" style="18" customWidth="1"/>
    <col min="15" max="16384" width="9.140625" style="18"/>
  </cols>
  <sheetData>
    <row r="1" spans="1:13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30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30" customHeight="1">
      <c r="A4" s="123" t="s">
        <v>75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30" customHeight="1">
      <c r="C5" s="124" t="s">
        <v>231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30" customHeight="1">
      <c r="A6" s="1" t="s">
        <v>76</v>
      </c>
      <c r="C6" s="2" t="s">
        <v>10</v>
      </c>
      <c r="D6" s="19"/>
      <c r="E6" s="2" t="s">
        <v>77</v>
      </c>
      <c r="F6" s="19"/>
      <c r="G6" s="2" t="s">
        <v>78</v>
      </c>
      <c r="H6" s="19"/>
      <c r="I6" s="2" t="s">
        <v>79</v>
      </c>
      <c r="J6" s="19"/>
      <c r="K6" s="2" t="s">
        <v>80</v>
      </c>
      <c r="L6" s="19"/>
      <c r="M6" s="2" t="s">
        <v>81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10"/>
  <sheetViews>
    <sheetView rightToLeft="1" view="pageBreakPreview" topLeftCell="B1" zoomScaleNormal="100" zoomScaleSheetLayoutView="100" workbookViewId="0">
      <selection activeCell="H14" sqref="H14"/>
    </sheetView>
  </sheetViews>
  <sheetFormatPr defaultRowHeight="30" customHeight="1"/>
  <cols>
    <col min="1" max="1" width="5.140625" style="18" customWidth="1"/>
    <col min="2" max="2" width="35" style="18" customWidth="1"/>
    <col min="3" max="3" width="1.28515625" style="18" customWidth="1"/>
    <col min="4" max="4" width="20.140625" style="18" customWidth="1"/>
    <col min="5" max="5" width="1.28515625" style="18" customWidth="1"/>
    <col min="6" max="6" width="19.7109375" style="18" customWidth="1"/>
    <col min="7" max="7" width="1.28515625" style="18" customWidth="1"/>
    <col min="8" max="8" width="20" style="18" customWidth="1"/>
    <col min="9" max="9" width="1.28515625" style="18" customWidth="1"/>
    <col min="10" max="10" width="17.28515625" style="18" bestFit="1" customWidth="1"/>
    <col min="11" max="11" width="1.28515625" style="18" customWidth="1"/>
    <col min="12" max="12" width="14.140625" style="18" customWidth="1"/>
    <col min="13" max="13" width="0.28515625" style="26" customWidth="1"/>
    <col min="14" max="14" width="27" style="26" customWidth="1"/>
    <col min="15" max="15" width="9.140625" style="26"/>
    <col min="16" max="16" width="14.42578125" style="26" customWidth="1"/>
    <col min="17" max="16384" width="9.140625" style="26"/>
  </cols>
  <sheetData>
    <row r="1" spans="1:16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6" ht="30" customHeight="1">
      <c r="A2" s="120" t="s">
        <v>180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6" ht="30" customHeight="1">
      <c r="A4" s="17" t="s">
        <v>82</v>
      </c>
      <c r="B4" s="123" t="s">
        <v>83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6" ht="30" customHeight="1">
      <c r="D5" s="1" t="s">
        <v>225</v>
      </c>
      <c r="F5" s="124" t="s">
        <v>7</v>
      </c>
      <c r="G5" s="124"/>
      <c r="H5" s="124"/>
      <c r="J5" s="139" t="s">
        <v>231</v>
      </c>
      <c r="K5" s="139"/>
      <c r="L5" s="139"/>
    </row>
    <row r="6" spans="1:16" ht="40.5" customHeight="1">
      <c r="A6" s="124" t="s">
        <v>84</v>
      </c>
      <c r="B6" s="124"/>
      <c r="D6" s="1" t="s">
        <v>85</v>
      </c>
      <c r="F6" s="1" t="s">
        <v>86</v>
      </c>
      <c r="H6" s="1" t="s">
        <v>87</v>
      </c>
      <c r="J6" s="22" t="s">
        <v>85</v>
      </c>
      <c r="L6" s="62" t="s">
        <v>15</v>
      </c>
      <c r="P6" s="12"/>
    </row>
    <row r="7" spans="1:16" ht="30" customHeight="1">
      <c r="A7" s="134" t="s">
        <v>88</v>
      </c>
      <c r="B7" s="134"/>
      <c r="C7" s="8"/>
      <c r="D7" s="10">
        <v>686091871</v>
      </c>
      <c r="E7" s="8"/>
      <c r="F7" s="10">
        <v>308038162251</v>
      </c>
      <c r="G7" s="8"/>
      <c r="H7" s="66">
        <v>-308344915331</v>
      </c>
      <c r="I7" s="8"/>
      <c r="J7" s="12">
        <f t="shared" ref="J7:J8" si="0">D7+F7+H7</f>
        <v>379338791</v>
      </c>
      <c r="K7" s="8"/>
      <c r="L7" s="13">
        <v>0</v>
      </c>
    </row>
    <row r="8" spans="1:16" ht="30" customHeight="1">
      <c r="A8" s="132" t="s">
        <v>89</v>
      </c>
      <c r="B8" s="132"/>
      <c r="C8" s="8"/>
      <c r="D8" s="12">
        <v>3891134</v>
      </c>
      <c r="E8" s="8"/>
      <c r="F8" s="12">
        <v>15991</v>
      </c>
      <c r="G8" s="8"/>
      <c r="H8" s="67">
        <v>0</v>
      </c>
      <c r="I8" s="8"/>
      <c r="J8" s="12">
        <f t="shared" si="0"/>
        <v>3907125</v>
      </c>
      <c r="K8" s="8"/>
      <c r="L8" s="13">
        <v>0</v>
      </c>
    </row>
    <row r="9" spans="1:16" ht="30" customHeight="1">
      <c r="A9" s="132" t="s">
        <v>90</v>
      </c>
      <c r="B9" s="132"/>
      <c r="C9" s="8"/>
      <c r="D9" s="14">
        <v>17170520</v>
      </c>
      <c r="E9" s="8"/>
      <c r="F9" s="14">
        <v>61202</v>
      </c>
      <c r="G9" s="8"/>
      <c r="H9" s="68">
        <v>-2278000</v>
      </c>
      <c r="I9" s="8"/>
      <c r="J9" s="12">
        <f>D9+F9+H9</f>
        <v>14953722</v>
      </c>
      <c r="K9" s="8"/>
      <c r="L9" s="15">
        <v>0</v>
      </c>
    </row>
    <row r="10" spans="1:16" s="30" customFormat="1" ht="30" customHeight="1">
      <c r="A10" s="120" t="s">
        <v>46</v>
      </c>
      <c r="B10" s="120"/>
      <c r="C10" s="22"/>
      <c r="D10" s="28">
        <f>SUM(D7:D9)</f>
        <v>707153525</v>
      </c>
      <c r="E10" s="22"/>
      <c r="F10" s="28">
        <f>SUM(F7:F9)</f>
        <v>308038239444</v>
      </c>
      <c r="G10" s="22"/>
      <c r="H10" s="69">
        <f>SUM(H7:H9)</f>
        <v>-308347193331</v>
      </c>
      <c r="I10" s="22"/>
      <c r="J10" s="46">
        <f>SUM(J7:J9)</f>
        <v>398199638</v>
      </c>
      <c r="K10" s="22"/>
      <c r="L10" s="29">
        <f>SUM(L7:L9)</f>
        <v>0</v>
      </c>
    </row>
  </sheetData>
  <mergeCells count="11"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15"/>
  <sheetViews>
    <sheetView rightToLeft="1" view="pageBreakPreview" topLeftCell="A4" zoomScaleNormal="100" zoomScaleSheetLayoutView="100" workbookViewId="0">
      <selection activeCell="B14" sqref="B14"/>
    </sheetView>
  </sheetViews>
  <sheetFormatPr defaultRowHeight="30" customHeight="1"/>
  <cols>
    <col min="1" max="1" width="2.5703125" style="8" customWidth="1"/>
    <col min="2" max="2" width="49.5703125" style="8" customWidth="1"/>
    <col min="3" max="3" width="1.28515625" style="8" customWidth="1"/>
    <col min="4" max="4" width="11.7109375" style="8" customWidth="1"/>
    <col min="5" max="5" width="1.28515625" style="8" customWidth="1"/>
    <col min="6" max="6" width="22" style="8" customWidth="1"/>
    <col min="7" max="7" width="1.28515625" style="8" customWidth="1"/>
    <col min="8" max="8" width="12.42578125" style="54" customWidth="1"/>
    <col min="9" max="9" width="1.28515625" style="8" customWidth="1"/>
    <col min="10" max="10" width="14.28515625" style="8" customWidth="1"/>
    <col min="11" max="11" width="0.28515625" style="18" customWidth="1"/>
    <col min="12" max="12" width="19.85546875" style="39" bestFit="1" customWidth="1"/>
    <col min="13" max="13" width="9.140625" style="58"/>
    <col min="14" max="16384" width="9.140625" style="18"/>
  </cols>
  <sheetData>
    <row r="1" spans="1:14" ht="30" customHeight="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4" ht="30" customHeight="1">
      <c r="A2" s="120" t="s">
        <v>91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4" ht="30" customHeight="1">
      <c r="A3" s="120" t="s">
        <v>230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4" s="33" customFormat="1" ht="30" customHeight="1">
      <c r="A4" s="17" t="s">
        <v>92</v>
      </c>
      <c r="B4" s="123" t="s">
        <v>93</v>
      </c>
      <c r="C4" s="123"/>
      <c r="D4" s="123"/>
      <c r="E4" s="123"/>
      <c r="F4" s="123"/>
      <c r="G4" s="123"/>
      <c r="H4" s="123"/>
      <c r="I4" s="123"/>
      <c r="J4" s="123"/>
      <c r="L4" s="61"/>
      <c r="M4" s="59"/>
    </row>
    <row r="5" spans="1:14" ht="42" customHeight="1">
      <c r="A5" s="124" t="s">
        <v>94</v>
      </c>
      <c r="B5" s="124"/>
      <c r="D5" s="1" t="s">
        <v>95</v>
      </c>
      <c r="F5" s="1" t="s">
        <v>85</v>
      </c>
      <c r="H5" s="52" t="s">
        <v>96</v>
      </c>
      <c r="I5" s="20"/>
      <c r="J5" s="65" t="s">
        <v>97</v>
      </c>
    </row>
    <row r="6" spans="1:14" ht="30" customHeight="1">
      <c r="A6" s="131" t="s">
        <v>98</v>
      </c>
      <c r="B6" s="131"/>
      <c r="D6" s="9" t="s">
        <v>99</v>
      </c>
      <c r="F6" s="42">
        <f>'درآمد سرمایه گذاری در سهام'!I61</f>
        <v>627983786145</v>
      </c>
      <c r="H6" s="53">
        <f>F6/F11</f>
        <v>0.99999805539306552</v>
      </c>
      <c r="J6" s="53"/>
    </row>
    <row r="7" spans="1:14" ht="30" customHeight="1">
      <c r="A7" s="130" t="s">
        <v>100</v>
      </c>
      <c r="B7" s="130"/>
      <c r="D7" s="8" t="s">
        <v>101</v>
      </c>
      <c r="F7" s="12">
        <v>0</v>
      </c>
      <c r="H7" s="54">
        <v>0</v>
      </c>
      <c r="J7" s="60"/>
    </row>
    <row r="8" spans="1:14" ht="30" customHeight="1">
      <c r="A8" s="130" t="s">
        <v>102</v>
      </c>
      <c r="B8" s="130"/>
      <c r="D8" s="8" t="s">
        <v>103</v>
      </c>
      <c r="F8" s="12">
        <v>0</v>
      </c>
      <c r="H8" s="54">
        <v>0</v>
      </c>
      <c r="J8" s="60"/>
    </row>
    <row r="9" spans="1:14" ht="30" customHeight="1">
      <c r="A9" s="130" t="s">
        <v>104</v>
      </c>
      <c r="B9" s="130"/>
      <c r="D9" s="8" t="s">
        <v>105</v>
      </c>
      <c r="F9" s="12">
        <f>'درآمد سپرده بانکی'!D10</f>
        <v>1221184</v>
      </c>
      <c r="H9" s="54">
        <f>F9/F11</f>
        <v>1.9446069344776956E-6</v>
      </c>
      <c r="J9" s="60"/>
    </row>
    <row r="10" spans="1:14" ht="30" customHeight="1">
      <c r="A10" s="130" t="s">
        <v>106</v>
      </c>
      <c r="B10" s="130"/>
      <c r="D10" s="8" t="s">
        <v>107</v>
      </c>
      <c r="F10" s="12">
        <f>'سایر درآمدها'!D11</f>
        <v>0</v>
      </c>
      <c r="H10" s="55">
        <f>[1]درآمد!F15/F11</f>
        <v>0</v>
      </c>
      <c r="J10" s="55"/>
    </row>
    <row r="11" spans="1:14" ht="30" customHeight="1" thickBot="1">
      <c r="A11" s="120" t="s">
        <v>46</v>
      </c>
      <c r="B11" s="120"/>
      <c r="D11" s="12"/>
      <c r="F11" s="51">
        <f>SUM(F6:F9)</f>
        <v>627985007329</v>
      </c>
      <c r="G11" s="22"/>
      <c r="H11" s="57">
        <f>SUM(H6:H10)</f>
        <v>1</v>
      </c>
      <c r="I11" s="22"/>
      <c r="J11" s="56">
        <f>SUM(J6:J10)</f>
        <v>0</v>
      </c>
      <c r="N11" s="78"/>
    </row>
    <row r="12" spans="1:14" ht="30" customHeight="1" thickTop="1"/>
    <row r="14" spans="1:14" ht="30" customHeight="1">
      <c r="F14" s="12"/>
      <c r="H14" s="140"/>
      <c r="I14" s="140"/>
      <c r="J14" s="140"/>
    </row>
    <row r="15" spans="1:14" ht="30" customHeight="1">
      <c r="D15" s="12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68"/>
  <sheetViews>
    <sheetView rightToLeft="1" view="pageBreakPreview" topLeftCell="B5" zoomScale="70" zoomScaleNormal="100" zoomScaleSheetLayoutView="70" workbookViewId="0">
      <selection activeCell="Y5" sqref="Y5:Y6"/>
    </sheetView>
  </sheetViews>
  <sheetFormatPr defaultRowHeight="30" customHeight="1"/>
  <cols>
    <col min="1" max="1" width="27.28515625" style="36" bestFit="1" customWidth="1"/>
    <col min="2" max="2" width="1.28515625" style="18" customWidth="1"/>
    <col min="3" max="3" width="20.140625" style="18" bestFit="1" customWidth="1"/>
    <col min="4" max="4" width="1.28515625" style="18" customWidth="1"/>
    <col min="5" max="5" width="18.85546875" style="18" customWidth="1"/>
    <col min="6" max="6" width="1.28515625" style="18" customWidth="1"/>
    <col min="7" max="7" width="21" style="75" customWidth="1"/>
    <col min="8" max="8" width="1.28515625" style="18" customWidth="1"/>
    <col min="9" max="9" width="20.140625" style="75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8.5703125" style="18" customWidth="1"/>
    <col min="14" max="16" width="1.28515625" style="18" customWidth="1"/>
    <col min="17" max="17" width="19" style="18" customWidth="1"/>
    <col min="18" max="18" width="0.5703125" style="18" customWidth="1"/>
    <col min="19" max="19" width="20.140625" style="75" customWidth="1"/>
    <col min="20" max="20" width="0.5703125" style="18" customWidth="1"/>
    <col min="21" max="21" width="19.5703125" style="107" customWidth="1"/>
    <col min="22" max="22" width="1.28515625" style="18" customWidth="1"/>
    <col min="23" max="23" width="17.28515625" style="18" bestFit="1" customWidth="1"/>
    <col min="24" max="24" width="0.28515625" customWidth="1"/>
    <col min="25" max="25" width="27.28515625" style="8" bestFit="1" customWidth="1"/>
    <col min="26" max="27" width="1.28515625" style="8" customWidth="1"/>
    <col min="28" max="28" width="19.42578125" style="67" customWidth="1"/>
    <col min="29" max="29" width="1.28515625" style="8" customWidth="1"/>
    <col min="30" max="30" width="13.85546875" style="8" customWidth="1"/>
    <col min="31" max="31" width="1.28515625" style="8" customWidth="1"/>
    <col min="32" max="32" width="19.42578125" style="8" customWidth="1"/>
    <col min="33" max="33" width="1.28515625" style="8" customWidth="1"/>
    <col min="34" max="34" width="20.5703125" style="8" customWidth="1"/>
    <col min="35" max="35" width="19.85546875" style="67" customWidth="1"/>
    <col min="36" max="36" width="24" bestFit="1" customWidth="1"/>
  </cols>
  <sheetData>
    <row r="1" spans="1:35" ht="30" customHeight="1">
      <c r="A1" s="145" t="s">
        <v>179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1:35" ht="30" customHeight="1">
      <c r="A2" s="145" t="s">
        <v>182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</row>
    <row r="3" spans="1:35" ht="30" customHeight="1">
      <c r="A3" s="145" t="s">
        <v>230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</row>
    <row r="4" spans="1:35" ht="30" customHeight="1">
      <c r="A4" s="142" t="s">
        <v>197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1:35" ht="30" customHeight="1">
      <c r="B5" s="8"/>
      <c r="C5" s="127" t="s">
        <v>108</v>
      </c>
      <c r="D5" s="127"/>
      <c r="E5" s="127"/>
      <c r="F5" s="127"/>
      <c r="G5" s="127"/>
      <c r="H5" s="127"/>
      <c r="I5" s="127"/>
      <c r="J5" s="127"/>
      <c r="K5" s="127"/>
      <c r="L5" s="8"/>
      <c r="M5" s="127" t="s">
        <v>109</v>
      </c>
      <c r="N5" s="127"/>
      <c r="O5" s="127"/>
      <c r="P5" s="127"/>
      <c r="Q5" s="127"/>
      <c r="R5" s="127"/>
      <c r="S5" s="127"/>
      <c r="T5" s="127"/>
      <c r="U5" s="127"/>
      <c r="V5" s="127"/>
      <c r="W5" s="127"/>
      <c r="Y5" s="120"/>
      <c r="AA5" s="120"/>
      <c r="AB5" s="120"/>
      <c r="AD5" s="120"/>
      <c r="AE5" s="120"/>
      <c r="AF5" s="120"/>
      <c r="AG5" s="120"/>
      <c r="AH5" s="120"/>
      <c r="AI5" s="120"/>
    </row>
    <row r="6" spans="1:35" ht="30" customHeight="1">
      <c r="A6" s="120" t="s">
        <v>94</v>
      </c>
      <c r="B6" s="8"/>
      <c r="C6" s="126" t="s">
        <v>110</v>
      </c>
      <c r="D6" s="9"/>
      <c r="E6" s="126" t="s">
        <v>111</v>
      </c>
      <c r="F6" s="9"/>
      <c r="G6" s="143" t="s">
        <v>112</v>
      </c>
      <c r="H6" s="9"/>
      <c r="I6" s="125" t="s">
        <v>46</v>
      </c>
      <c r="J6" s="125"/>
      <c r="K6" s="125"/>
      <c r="L6" s="8"/>
      <c r="M6" s="126" t="s">
        <v>110</v>
      </c>
      <c r="N6" s="9"/>
      <c r="O6" s="126" t="s">
        <v>111</v>
      </c>
      <c r="P6" s="126"/>
      <c r="Q6" s="126"/>
      <c r="R6" s="9"/>
      <c r="S6" s="143" t="s">
        <v>112</v>
      </c>
      <c r="T6" s="9"/>
      <c r="U6" s="125" t="s">
        <v>46</v>
      </c>
      <c r="V6" s="125"/>
      <c r="W6" s="125"/>
      <c r="Y6" s="120"/>
      <c r="AB6" s="94"/>
      <c r="AD6" s="92"/>
      <c r="AF6" s="92"/>
      <c r="AH6" s="92"/>
      <c r="AI6" s="92"/>
    </row>
    <row r="7" spans="1:35" ht="30" customHeight="1">
      <c r="A7" s="127"/>
      <c r="B7" s="8"/>
      <c r="C7" s="127"/>
      <c r="D7" s="8"/>
      <c r="E7" s="127"/>
      <c r="F7" s="8"/>
      <c r="G7" s="144"/>
      <c r="H7" s="8"/>
      <c r="I7" s="95" t="s">
        <v>85</v>
      </c>
      <c r="J7" s="9"/>
      <c r="K7" s="96" t="s">
        <v>96</v>
      </c>
      <c r="L7" s="8"/>
      <c r="M7" s="127"/>
      <c r="N7" s="8"/>
      <c r="O7" s="127"/>
      <c r="P7" s="127"/>
      <c r="Q7" s="127"/>
      <c r="R7" s="8"/>
      <c r="S7" s="144"/>
      <c r="T7" s="8"/>
      <c r="U7" s="97" t="s">
        <v>85</v>
      </c>
      <c r="V7" s="9"/>
      <c r="W7" s="96" t="s">
        <v>96</v>
      </c>
      <c r="Y7" s="36"/>
      <c r="AD7" s="12"/>
      <c r="AF7" s="12"/>
      <c r="AH7" s="67"/>
    </row>
    <row r="8" spans="1:35" ht="30" customHeight="1">
      <c r="A8" s="80" t="s">
        <v>39</v>
      </c>
      <c r="B8" s="8"/>
      <c r="C8" s="12">
        <v>0</v>
      </c>
      <c r="D8" s="8"/>
      <c r="E8" s="98">
        <v>0</v>
      </c>
      <c r="F8" s="8"/>
      <c r="G8" s="98">
        <v>0</v>
      </c>
      <c r="H8" s="8"/>
      <c r="I8" s="98">
        <f>C8+E8+G8</f>
        <v>0</v>
      </c>
      <c r="J8" s="8"/>
      <c r="K8" s="11"/>
      <c r="L8" s="8"/>
      <c r="M8" s="10">
        <f>'درآمد سود سهام'!S7</f>
        <v>1220597080</v>
      </c>
      <c r="N8" s="8"/>
      <c r="O8" s="141">
        <v>0</v>
      </c>
      <c r="P8" s="141"/>
      <c r="Q8" s="141"/>
      <c r="R8" s="8"/>
      <c r="S8" s="99">
        <f>VLOOKUP(A8,'درآمد ناشی از فروش'!$A$7:$Q$52,17,0)</f>
        <v>-7834248505</v>
      </c>
      <c r="T8" s="8"/>
      <c r="U8" s="100">
        <f>M8+O8+S8</f>
        <v>-6613651425</v>
      </c>
      <c r="V8" s="8"/>
      <c r="W8" s="11"/>
      <c r="Y8" s="36"/>
      <c r="AD8" s="12"/>
      <c r="AF8" s="12"/>
      <c r="AH8" s="67"/>
    </row>
    <row r="9" spans="1:35" ht="30" customHeight="1">
      <c r="A9" s="36" t="s">
        <v>194</v>
      </c>
      <c r="B9" s="8"/>
      <c r="C9" s="12">
        <v>0</v>
      </c>
      <c r="D9" s="8"/>
      <c r="E9" s="91">
        <v>0</v>
      </c>
      <c r="F9" s="8"/>
      <c r="G9" s="91">
        <v>0</v>
      </c>
      <c r="H9" s="8"/>
      <c r="I9" s="91">
        <f t="shared" ref="I9:I60" si="0">C9+E9+G9</f>
        <v>0</v>
      </c>
      <c r="J9" s="8"/>
      <c r="K9" s="13"/>
      <c r="L9" s="8"/>
      <c r="M9" s="12">
        <v>0</v>
      </c>
      <c r="N9" s="8"/>
      <c r="O9" s="141">
        <v>0</v>
      </c>
      <c r="P9" s="141"/>
      <c r="Q9" s="141"/>
      <c r="R9" s="8"/>
      <c r="S9" s="91">
        <f>VLOOKUP(A9,'درآمد ناشی از فروش'!$A$7:$Q$52,17,0)</f>
        <v>4199139439</v>
      </c>
      <c r="T9" s="8"/>
      <c r="U9" s="100">
        <f t="shared" ref="U9:U60" si="1">M9+O9+S9</f>
        <v>4199139439</v>
      </c>
      <c r="V9" s="8"/>
      <c r="W9" s="13"/>
      <c r="Y9" s="36"/>
      <c r="AD9" s="12"/>
      <c r="AF9" s="12"/>
      <c r="AH9" s="67"/>
    </row>
    <row r="10" spans="1:35" ht="30" customHeight="1">
      <c r="A10" s="36" t="s">
        <v>18</v>
      </c>
      <c r="B10" s="8"/>
      <c r="C10" s="12">
        <v>0</v>
      </c>
      <c r="D10" s="8"/>
      <c r="E10" s="91">
        <v>0</v>
      </c>
      <c r="F10" s="8"/>
      <c r="G10" s="91">
        <v>4653874845</v>
      </c>
      <c r="H10" s="8"/>
      <c r="I10" s="91">
        <f t="shared" si="0"/>
        <v>4653874845</v>
      </c>
      <c r="J10" s="8"/>
      <c r="K10" s="13"/>
      <c r="L10" s="8"/>
      <c r="M10" s="12">
        <f>'درآمد سود سهام'!S12</f>
        <v>3260399571</v>
      </c>
      <c r="N10" s="8"/>
      <c r="O10" s="141">
        <v>0</v>
      </c>
      <c r="P10" s="141"/>
      <c r="Q10" s="141"/>
      <c r="R10" s="8"/>
      <c r="S10" s="115">
        <f>VLOOKUP(A10,'درآمد ناشی از فروش'!$A$7:$Q$52,17,0)</f>
        <v>-13418268573</v>
      </c>
      <c r="T10" s="8"/>
      <c r="U10" s="100">
        <f t="shared" si="1"/>
        <v>-10157869002</v>
      </c>
      <c r="V10" s="8"/>
      <c r="W10" s="13"/>
      <c r="Y10" s="36"/>
      <c r="AD10" s="12"/>
      <c r="AF10" s="12"/>
      <c r="AH10" s="67"/>
    </row>
    <row r="11" spans="1:35" ht="30" customHeight="1">
      <c r="A11" s="36" t="s">
        <v>204</v>
      </c>
      <c r="B11" s="8"/>
      <c r="C11" s="12">
        <v>0</v>
      </c>
      <c r="D11" s="8"/>
      <c r="E11" s="91">
        <v>0</v>
      </c>
      <c r="F11" s="8"/>
      <c r="G11" s="91">
        <v>0</v>
      </c>
      <c r="H11" s="8"/>
      <c r="I11" s="91">
        <f t="shared" si="0"/>
        <v>0</v>
      </c>
      <c r="J11" s="8"/>
      <c r="K11" s="13"/>
      <c r="L11" s="8"/>
      <c r="M11" s="12">
        <v>0</v>
      </c>
      <c r="N11" s="8"/>
      <c r="O11" s="141">
        <v>0</v>
      </c>
      <c r="P11" s="141"/>
      <c r="Q11" s="141"/>
      <c r="R11" s="8"/>
      <c r="S11" s="91">
        <f>VLOOKUP(A11,'درآمد ناشی از فروش'!$A$7:$Q$52,17,0)</f>
        <v>4432742421</v>
      </c>
      <c r="T11" s="8"/>
      <c r="U11" s="100">
        <f t="shared" si="1"/>
        <v>4432742421</v>
      </c>
      <c r="V11" s="8"/>
      <c r="W11" s="13"/>
      <c r="Y11" s="36"/>
      <c r="AD11" s="12"/>
      <c r="AF11" s="12"/>
      <c r="AH11" s="67"/>
    </row>
    <row r="12" spans="1:35" ht="30" customHeight="1">
      <c r="A12" s="36" t="s">
        <v>201</v>
      </c>
      <c r="B12" s="8"/>
      <c r="C12" s="12">
        <v>0</v>
      </c>
      <c r="D12" s="8"/>
      <c r="E12" s="91">
        <v>0</v>
      </c>
      <c r="F12" s="8"/>
      <c r="G12" s="91">
        <v>0</v>
      </c>
      <c r="H12" s="8"/>
      <c r="I12" s="91">
        <f t="shared" si="0"/>
        <v>0</v>
      </c>
      <c r="J12" s="8"/>
      <c r="K12" s="13"/>
      <c r="L12" s="8"/>
      <c r="M12" s="12">
        <v>0</v>
      </c>
      <c r="N12" s="8"/>
      <c r="O12" s="141">
        <v>0</v>
      </c>
      <c r="P12" s="141"/>
      <c r="Q12" s="141"/>
      <c r="R12" s="8"/>
      <c r="S12" s="91">
        <f>VLOOKUP(A12,'درآمد ناشی از فروش'!$A$7:$Q$52,17,0)</f>
        <v>3139798099</v>
      </c>
      <c r="T12" s="8"/>
      <c r="U12" s="100">
        <f t="shared" si="1"/>
        <v>3139798099</v>
      </c>
      <c r="V12" s="8"/>
      <c r="W12" s="13"/>
      <c r="Y12" s="36"/>
      <c r="AD12" s="12"/>
      <c r="AF12" s="12"/>
      <c r="AH12" s="67"/>
    </row>
    <row r="13" spans="1:35" ht="30" customHeight="1">
      <c r="A13" s="36" t="s">
        <v>210</v>
      </c>
      <c r="B13" s="8"/>
      <c r="C13" s="12">
        <v>0</v>
      </c>
      <c r="D13" s="8"/>
      <c r="E13" s="91">
        <f>VLOOKUP(A13,'درآمد ناشی از تغییر قیمت اوراق'!A11:I45,9,0)</f>
        <v>28344931087</v>
      </c>
      <c r="F13" s="8"/>
      <c r="G13" s="91">
        <v>0</v>
      </c>
      <c r="H13" s="8"/>
      <c r="I13" s="91">
        <f t="shared" si="0"/>
        <v>28344931087</v>
      </c>
      <c r="J13" s="8"/>
      <c r="K13" s="13"/>
      <c r="L13" s="8"/>
      <c r="M13" s="12">
        <f>'درآمد سود سهام'!S8</f>
        <v>21758072040</v>
      </c>
      <c r="N13" s="8"/>
      <c r="O13" s="141">
        <f>VLOOKUP(A13,'درآمد ناشی از تغییر قیمت اوراق'!$A$7:$Q$40,17,0)</f>
        <v>27334279681</v>
      </c>
      <c r="P13" s="141"/>
      <c r="Q13" s="141"/>
      <c r="R13" s="8"/>
      <c r="S13" s="115">
        <f>VLOOKUP(A13,'درآمد ناشی از فروش'!$A$7:$Q$52,17,0)</f>
        <v>-5890663626</v>
      </c>
      <c r="T13" s="8"/>
      <c r="U13" s="100">
        <f t="shared" si="1"/>
        <v>43201688095</v>
      </c>
      <c r="V13" s="8"/>
      <c r="W13" s="13"/>
      <c r="AD13" s="12"/>
      <c r="AF13" s="12"/>
      <c r="AH13" s="67"/>
    </row>
    <row r="14" spans="1:35" ht="30" customHeight="1">
      <c r="A14" s="36" t="s">
        <v>205</v>
      </c>
      <c r="B14" s="8"/>
      <c r="C14" s="12">
        <v>0</v>
      </c>
      <c r="D14" s="8"/>
      <c r="E14" s="91">
        <v>0</v>
      </c>
      <c r="F14" s="8"/>
      <c r="G14" s="91">
        <v>0</v>
      </c>
      <c r="H14" s="8"/>
      <c r="I14" s="91">
        <f t="shared" si="0"/>
        <v>0</v>
      </c>
      <c r="J14" s="8"/>
      <c r="K14" s="13"/>
      <c r="L14" s="8"/>
      <c r="M14" s="12">
        <v>0</v>
      </c>
      <c r="N14" s="8"/>
      <c r="O14" s="141">
        <v>0</v>
      </c>
      <c r="P14" s="141"/>
      <c r="Q14" s="141"/>
      <c r="R14" s="8"/>
      <c r="S14" s="91">
        <f>VLOOKUP(A14,'درآمد ناشی از فروش'!$A$7:$Q$52,17,0)</f>
        <v>28789960</v>
      </c>
      <c r="T14" s="8"/>
      <c r="U14" s="100">
        <f t="shared" si="1"/>
        <v>28789960</v>
      </c>
      <c r="V14" s="8"/>
      <c r="W14" s="13"/>
      <c r="AD14" s="12"/>
      <c r="AF14" s="12"/>
      <c r="AH14" s="67"/>
    </row>
    <row r="15" spans="1:35" ht="30" customHeight="1">
      <c r="A15" s="36" t="s">
        <v>195</v>
      </c>
      <c r="B15" s="8"/>
      <c r="C15" s="12">
        <v>0</v>
      </c>
      <c r="D15" s="8"/>
      <c r="E15" s="91">
        <f>VLOOKUP(A15,'درآمد ناشی از تغییر قیمت اوراق'!A13:I47,9,0)</f>
        <v>11853884829</v>
      </c>
      <c r="F15" s="8"/>
      <c r="G15" s="91">
        <v>648717190</v>
      </c>
      <c r="H15" s="8"/>
      <c r="I15" s="91">
        <f t="shared" si="0"/>
        <v>12502602019</v>
      </c>
      <c r="J15" s="8"/>
      <c r="K15" s="13"/>
      <c r="L15" s="8"/>
      <c r="M15" s="12">
        <f>'درآمد سود سهام'!S24</f>
        <v>7153912000</v>
      </c>
      <c r="N15" s="8"/>
      <c r="O15" s="141">
        <f>VLOOKUP(A15,'درآمد ناشی از تغییر قیمت اوراق'!$A$7:$Q$40,17,0)</f>
        <v>34426512246</v>
      </c>
      <c r="P15" s="141"/>
      <c r="Q15" s="141"/>
      <c r="R15" s="8"/>
      <c r="S15" s="115">
        <f>VLOOKUP(A15,'درآمد ناشی از فروش'!$A$7:$Q$52,17,0)</f>
        <v>-1328155628</v>
      </c>
      <c r="T15" s="8"/>
      <c r="U15" s="100">
        <f t="shared" si="1"/>
        <v>40252268618</v>
      </c>
      <c r="V15" s="8"/>
      <c r="W15" s="13"/>
      <c r="Y15" s="36"/>
      <c r="AD15" s="12"/>
      <c r="AF15" s="12"/>
      <c r="AH15" s="67"/>
    </row>
    <row r="16" spans="1:35" ht="30" customHeight="1">
      <c r="A16" s="36" t="s">
        <v>45</v>
      </c>
      <c r="B16" s="8"/>
      <c r="C16" s="12">
        <v>0</v>
      </c>
      <c r="D16" s="8"/>
      <c r="E16" s="91">
        <v>0</v>
      </c>
      <c r="F16" s="8"/>
      <c r="G16" s="91">
        <v>0</v>
      </c>
      <c r="H16" s="8"/>
      <c r="I16" s="91">
        <f t="shared" si="0"/>
        <v>0</v>
      </c>
      <c r="J16" s="8"/>
      <c r="K16" s="13"/>
      <c r="L16" s="8"/>
      <c r="M16" s="12">
        <f>'درآمد سود سهام'!S19</f>
        <v>78670950</v>
      </c>
      <c r="N16" s="8"/>
      <c r="O16" s="141">
        <v>0</v>
      </c>
      <c r="P16" s="141"/>
      <c r="Q16" s="141"/>
      <c r="R16" s="8"/>
      <c r="S16" s="115">
        <f>VLOOKUP(A16,'درآمد ناشی از فروش'!$A$7:$Q$52,17,0)</f>
        <v>-1070857761</v>
      </c>
      <c r="T16" s="8"/>
      <c r="U16" s="100">
        <f t="shared" si="1"/>
        <v>-992186811</v>
      </c>
      <c r="V16" s="8"/>
      <c r="W16" s="13"/>
      <c r="Y16" s="36"/>
      <c r="AD16" s="12"/>
      <c r="AF16" s="12"/>
      <c r="AH16" s="67"/>
    </row>
    <row r="17" spans="1:37" ht="30" customHeight="1">
      <c r="A17" s="36" t="s">
        <v>42</v>
      </c>
      <c r="B17" s="8"/>
      <c r="C17" s="12">
        <v>0</v>
      </c>
      <c r="D17" s="8"/>
      <c r="E17" s="91">
        <v>0</v>
      </c>
      <c r="F17" s="8"/>
      <c r="G17" s="91">
        <v>0</v>
      </c>
      <c r="H17" s="8"/>
      <c r="I17" s="91">
        <f t="shared" si="0"/>
        <v>0</v>
      </c>
      <c r="J17" s="8"/>
      <c r="K17" s="13"/>
      <c r="L17" s="8"/>
      <c r="M17" s="12">
        <f>'درآمد سود سهام'!S18</f>
        <v>3040000000</v>
      </c>
      <c r="N17" s="8"/>
      <c r="O17" s="141">
        <v>0</v>
      </c>
      <c r="P17" s="141"/>
      <c r="Q17" s="141"/>
      <c r="R17" s="8"/>
      <c r="S17" s="91">
        <f>VLOOKUP(A17,'درآمد ناشی از فروش'!$A$7:$Q$52,17,0)</f>
        <v>1997776489</v>
      </c>
      <c r="T17" s="8"/>
      <c r="U17" s="100">
        <f t="shared" si="1"/>
        <v>5037776489</v>
      </c>
      <c r="V17" s="8"/>
      <c r="W17" s="13"/>
      <c r="Y17" s="36"/>
      <c r="AD17" s="12"/>
      <c r="AF17" s="12"/>
      <c r="AH17" s="67"/>
    </row>
    <row r="18" spans="1:37" ht="30" customHeight="1">
      <c r="A18" s="36" t="s">
        <v>211</v>
      </c>
      <c r="B18" s="8"/>
      <c r="C18" s="12">
        <v>0</v>
      </c>
      <c r="D18" s="8"/>
      <c r="E18" s="91">
        <v>0</v>
      </c>
      <c r="F18" s="8"/>
      <c r="G18" s="91">
        <v>0</v>
      </c>
      <c r="H18" s="8"/>
      <c r="I18" s="91">
        <f t="shared" si="0"/>
        <v>0</v>
      </c>
      <c r="J18" s="8"/>
      <c r="K18" s="13"/>
      <c r="L18" s="8"/>
      <c r="M18" s="12">
        <v>0</v>
      </c>
      <c r="N18" s="8"/>
      <c r="O18" s="141">
        <v>0</v>
      </c>
      <c r="P18" s="141"/>
      <c r="Q18" s="141"/>
      <c r="R18" s="8"/>
      <c r="S18" s="91">
        <f>VLOOKUP(A18,'درآمد ناشی از فروش'!$A$7:$Q$52,17,0)</f>
        <v>2137863332</v>
      </c>
      <c r="T18" s="8"/>
      <c r="U18" s="100">
        <f t="shared" si="1"/>
        <v>2137863332</v>
      </c>
      <c r="V18" s="8"/>
      <c r="W18" s="13"/>
      <c r="Y18" s="36"/>
      <c r="AD18" s="12"/>
      <c r="AF18" s="12"/>
      <c r="AH18" s="67"/>
    </row>
    <row r="19" spans="1:37" ht="30" customHeight="1">
      <c r="A19" s="36" t="s">
        <v>37</v>
      </c>
      <c r="B19" s="8"/>
      <c r="C19" s="12">
        <v>0</v>
      </c>
      <c r="D19" s="8"/>
      <c r="E19" s="91">
        <v>0</v>
      </c>
      <c r="F19" s="8"/>
      <c r="G19" s="91">
        <v>0</v>
      </c>
      <c r="H19" s="8"/>
      <c r="I19" s="91">
        <f t="shared" si="0"/>
        <v>0</v>
      </c>
      <c r="J19" s="8"/>
      <c r="K19" s="13"/>
      <c r="L19" s="8"/>
      <c r="M19" s="12">
        <v>0</v>
      </c>
      <c r="N19" s="8"/>
      <c r="O19" s="141">
        <v>0</v>
      </c>
      <c r="P19" s="141"/>
      <c r="Q19" s="141"/>
      <c r="R19" s="8"/>
      <c r="S19" s="91">
        <f>VLOOKUP(A19,'درآمد ناشی از فروش'!$A$7:$Q$52,17,0)</f>
        <v>493477638</v>
      </c>
      <c r="T19" s="8"/>
      <c r="U19" s="100">
        <f t="shared" si="1"/>
        <v>493477638</v>
      </c>
      <c r="V19" s="8"/>
      <c r="W19" s="13"/>
      <c r="Y19" s="36"/>
      <c r="AD19" s="12"/>
      <c r="AF19" s="12"/>
      <c r="AH19" s="67"/>
    </row>
    <row r="20" spans="1:37" ht="30" customHeight="1">
      <c r="A20" s="36" t="s">
        <v>33</v>
      </c>
      <c r="B20" s="8"/>
      <c r="C20" s="12">
        <v>0</v>
      </c>
      <c r="D20" s="8"/>
      <c r="E20" s="91">
        <v>7623958169</v>
      </c>
      <c r="F20" s="8"/>
      <c r="G20" s="91">
        <v>7962596537</v>
      </c>
      <c r="H20" s="8"/>
      <c r="I20" s="91">
        <f t="shared" si="0"/>
        <v>15586554706</v>
      </c>
      <c r="J20" s="8"/>
      <c r="K20" s="13"/>
      <c r="L20" s="8"/>
      <c r="M20" s="12">
        <f>'درآمد سود سهام'!S20</f>
        <v>1572260500</v>
      </c>
      <c r="N20" s="8"/>
      <c r="O20" s="141">
        <f>VLOOKUP(A20,'درآمد ناشی از تغییر قیمت اوراق'!$A$7:$Q$40,17,0)</f>
        <v>48341107478</v>
      </c>
      <c r="P20" s="141"/>
      <c r="Q20" s="141"/>
      <c r="R20" s="8"/>
      <c r="S20" s="91">
        <f>VLOOKUP(A20,'درآمد ناشی از فروش'!$A$7:$Q$52,17,0)</f>
        <v>12598769919</v>
      </c>
      <c r="T20" s="8"/>
      <c r="U20" s="100">
        <f t="shared" si="1"/>
        <v>62512137897</v>
      </c>
      <c r="V20" s="8"/>
      <c r="W20" s="13"/>
      <c r="AD20" s="12"/>
      <c r="AF20" s="12"/>
      <c r="AH20" s="67"/>
    </row>
    <row r="21" spans="1:37" ht="30" customHeight="1">
      <c r="A21" s="36" t="s">
        <v>19</v>
      </c>
      <c r="B21" s="8"/>
      <c r="C21" s="12">
        <v>0</v>
      </c>
      <c r="D21" s="8"/>
      <c r="E21" s="91">
        <f>VLOOKUP(A21,'درآمد ناشی از تغییر قیمت اوراق'!A19:I53,9,0)</f>
        <v>-1296162115</v>
      </c>
      <c r="F21" s="8"/>
      <c r="G21" s="91">
        <v>1192451824</v>
      </c>
      <c r="H21" s="8"/>
      <c r="I21" s="91">
        <f t="shared" si="0"/>
        <v>-103710291</v>
      </c>
      <c r="J21" s="8"/>
      <c r="K21" s="13"/>
      <c r="L21" s="8"/>
      <c r="M21" s="12">
        <f>'درآمد سود سهام'!S22</f>
        <v>3569177560</v>
      </c>
      <c r="N21" s="8"/>
      <c r="O21" s="141">
        <f>VLOOKUP(A21,'درآمد ناشی از تغییر قیمت اوراق'!$A$7:$Q$40,17,0)</f>
        <v>13550057227</v>
      </c>
      <c r="P21" s="141"/>
      <c r="Q21" s="141"/>
      <c r="R21" s="8"/>
      <c r="S21" s="91">
        <f>VLOOKUP(A21,'درآمد ناشی از فروش'!$A$7:$Q$52,17,0)</f>
        <v>3164475791</v>
      </c>
      <c r="T21" s="8"/>
      <c r="U21" s="100">
        <f t="shared" si="1"/>
        <v>20283710578</v>
      </c>
      <c r="V21" s="8"/>
      <c r="W21" s="13"/>
      <c r="AD21" s="12"/>
      <c r="AF21" s="12"/>
      <c r="AH21" s="67"/>
    </row>
    <row r="22" spans="1:37" ht="30" customHeight="1">
      <c r="A22" s="36" t="s">
        <v>34</v>
      </c>
      <c r="B22" s="8"/>
      <c r="C22" s="12">
        <v>0</v>
      </c>
      <c r="D22" s="8"/>
      <c r="E22" s="91">
        <v>83461254186</v>
      </c>
      <c r="F22" s="8"/>
      <c r="G22" s="91">
        <v>0</v>
      </c>
      <c r="H22" s="8"/>
      <c r="I22" s="91">
        <f t="shared" si="0"/>
        <v>83461254186</v>
      </c>
      <c r="J22" s="8"/>
      <c r="K22" s="13"/>
      <c r="L22" s="8"/>
      <c r="M22" s="12">
        <v>0</v>
      </c>
      <c r="N22" s="8"/>
      <c r="O22" s="141">
        <f>VLOOKUP(A22,'درآمد ناشی از تغییر قیمت اوراق'!$A$7:$Q$40,17,0)</f>
        <v>153722315568</v>
      </c>
      <c r="P22" s="141"/>
      <c r="Q22" s="141"/>
      <c r="R22" s="8"/>
      <c r="S22" s="115">
        <f>VLOOKUP(A22,'درآمد ناشی از فروش'!$A$7:$Q$52,17,0)</f>
        <v>-427805874</v>
      </c>
      <c r="T22" s="8"/>
      <c r="U22" s="100">
        <f t="shared" si="1"/>
        <v>153294509694</v>
      </c>
      <c r="V22" s="8"/>
      <c r="W22" s="13"/>
      <c r="AD22" s="12"/>
      <c r="AF22" s="12"/>
      <c r="AH22" s="67"/>
    </row>
    <row r="23" spans="1:37" ht="30" customHeight="1">
      <c r="A23" s="36" t="s">
        <v>21</v>
      </c>
      <c r="B23" s="8"/>
      <c r="C23" s="12">
        <v>0</v>
      </c>
      <c r="D23" s="8"/>
      <c r="E23" s="91">
        <f>VLOOKUP(A23,'درآمد ناشی از تغییر قیمت اوراق'!A21:I55,9,0)</f>
        <v>-3163368250</v>
      </c>
      <c r="F23" s="8"/>
      <c r="G23" s="91">
        <v>0</v>
      </c>
      <c r="H23" s="8"/>
      <c r="I23" s="91">
        <f t="shared" si="0"/>
        <v>-3163368250</v>
      </c>
      <c r="J23" s="8"/>
      <c r="K23" s="13"/>
      <c r="L23" s="8"/>
      <c r="M23" s="12">
        <v>0</v>
      </c>
      <c r="N23" s="8"/>
      <c r="O23" s="141">
        <f>VLOOKUP(A23,'درآمد ناشی از تغییر قیمت اوراق'!$A$7:$Q$40,17,0)</f>
        <v>-2032880660</v>
      </c>
      <c r="P23" s="141"/>
      <c r="Q23" s="141"/>
      <c r="R23" s="8"/>
      <c r="S23" s="115">
        <f>VLOOKUP(A23,'درآمد ناشی از فروش'!$A$7:$Q$52,17,0)</f>
        <v>-6866484793</v>
      </c>
      <c r="T23" s="8"/>
      <c r="U23" s="100">
        <f t="shared" si="1"/>
        <v>-8899365453</v>
      </c>
      <c r="V23" s="8"/>
      <c r="W23" s="13"/>
      <c r="AD23" s="12"/>
      <c r="AF23" s="12"/>
      <c r="AH23" s="67"/>
    </row>
    <row r="24" spans="1:37" ht="30" customHeight="1">
      <c r="A24" s="36" t="s">
        <v>41</v>
      </c>
      <c r="B24" s="8"/>
      <c r="C24" s="12">
        <v>0</v>
      </c>
      <c r="D24" s="8"/>
      <c r="E24" s="91">
        <v>155561683</v>
      </c>
      <c r="F24" s="102"/>
      <c r="G24" s="91">
        <v>2025249421</v>
      </c>
      <c r="H24" s="8"/>
      <c r="I24" s="91">
        <f t="shared" si="0"/>
        <v>2180811104</v>
      </c>
      <c r="J24" s="8"/>
      <c r="K24" s="13"/>
      <c r="L24" s="8"/>
      <c r="M24" s="12">
        <f>'درآمد سود سهام'!S25</f>
        <v>19700000</v>
      </c>
      <c r="N24" s="8"/>
      <c r="O24" s="141">
        <f>'درآمد ناشی از تغییر قیمت اوراق'!Q13</f>
        <v>4181482211</v>
      </c>
      <c r="P24" s="141"/>
      <c r="Q24" s="141"/>
      <c r="R24" s="8"/>
      <c r="S24" s="91">
        <f>VLOOKUP(A24,'درآمد ناشی از فروش'!$A$7:$Q$52,17,0)</f>
        <v>1612407021</v>
      </c>
      <c r="T24" s="8"/>
      <c r="U24" s="100">
        <f t="shared" si="1"/>
        <v>5813589232</v>
      </c>
      <c r="V24" s="8"/>
      <c r="W24" s="13"/>
      <c r="AD24" s="12"/>
      <c r="AF24" s="12"/>
      <c r="AH24" s="67"/>
    </row>
    <row r="25" spans="1:37" ht="30" customHeight="1">
      <c r="A25" s="36" t="s">
        <v>27</v>
      </c>
      <c r="B25" s="8"/>
      <c r="C25" s="12">
        <v>0</v>
      </c>
      <c r="D25" s="8"/>
      <c r="E25" s="91">
        <v>3387834085</v>
      </c>
      <c r="F25" s="8"/>
      <c r="G25" s="91">
        <v>565146894</v>
      </c>
      <c r="H25" s="8"/>
      <c r="I25" s="91">
        <f t="shared" si="0"/>
        <v>3952980979</v>
      </c>
      <c r="J25" s="8"/>
      <c r="K25" s="13"/>
      <c r="L25" s="8"/>
      <c r="M25" s="12">
        <v>0</v>
      </c>
      <c r="N25" s="8"/>
      <c r="O25" s="141">
        <f>'درآمد ناشی از تغییر قیمت اوراق'!Q12</f>
        <v>7021648241</v>
      </c>
      <c r="P25" s="141"/>
      <c r="Q25" s="141"/>
      <c r="R25" s="8"/>
      <c r="S25" s="91">
        <f>VLOOKUP(A25,'درآمد ناشی از فروش'!$A$7:$Q$52,17,0)</f>
        <v>7816471881</v>
      </c>
      <c r="T25" s="8"/>
      <c r="U25" s="100">
        <f t="shared" si="1"/>
        <v>14838120122</v>
      </c>
      <c r="V25" s="8"/>
      <c r="W25" s="13"/>
      <c r="AD25" s="12"/>
      <c r="AF25" s="12"/>
      <c r="AH25" s="67"/>
      <c r="AJ25" s="141"/>
      <c r="AK25" s="141"/>
    </row>
    <row r="26" spans="1:37" ht="30" customHeight="1">
      <c r="A26" s="36" t="s">
        <v>206</v>
      </c>
      <c r="B26" s="8"/>
      <c r="C26" s="12">
        <v>0</v>
      </c>
      <c r="D26" s="8"/>
      <c r="E26" s="91">
        <v>0</v>
      </c>
      <c r="F26" s="8"/>
      <c r="G26" s="91">
        <v>0</v>
      </c>
      <c r="H26" s="8"/>
      <c r="I26" s="91">
        <f t="shared" si="0"/>
        <v>0</v>
      </c>
      <c r="J26" s="8"/>
      <c r="K26" s="13"/>
      <c r="L26" s="8"/>
      <c r="M26" s="12">
        <v>0</v>
      </c>
      <c r="N26" s="8"/>
      <c r="O26" s="141">
        <v>0</v>
      </c>
      <c r="P26" s="141"/>
      <c r="Q26" s="141"/>
      <c r="R26" s="8"/>
      <c r="S26" s="115">
        <f>VLOOKUP(A26,'درآمد ناشی از فروش'!$A$7:$Q$52,17,0)</f>
        <v>-18364754667</v>
      </c>
      <c r="T26" s="8"/>
      <c r="U26" s="100">
        <f t="shared" si="1"/>
        <v>-18364754667</v>
      </c>
      <c r="V26" s="8"/>
      <c r="W26" s="13"/>
      <c r="AD26" s="12"/>
      <c r="AF26" s="12"/>
      <c r="AH26" s="67"/>
    </row>
    <row r="27" spans="1:37" ht="30" customHeight="1">
      <c r="A27" s="36" t="s">
        <v>36</v>
      </c>
      <c r="B27" s="8"/>
      <c r="C27" s="12">
        <v>0</v>
      </c>
      <c r="D27" s="8"/>
      <c r="E27" s="91">
        <f>VLOOKUP(A27,'درآمد ناشی از تغییر قیمت اوراق'!A25:I59,9,0)</f>
        <v>1444745120</v>
      </c>
      <c r="F27" s="8"/>
      <c r="G27" s="91">
        <v>0</v>
      </c>
      <c r="H27" s="8"/>
      <c r="I27" s="91">
        <f t="shared" si="0"/>
        <v>1444745120</v>
      </c>
      <c r="J27" s="8"/>
      <c r="K27" s="13"/>
      <c r="L27" s="8"/>
      <c r="M27" s="12">
        <f>'درآمد سود سهام'!S17</f>
        <v>348000000</v>
      </c>
      <c r="N27" s="8"/>
      <c r="O27" s="141">
        <f>VLOOKUP(A27,'درآمد ناشی از تغییر قیمت اوراق'!$A$7:$Q$40,17,0)</f>
        <v>2590362920</v>
      </c>
      <c r="P27" s="141"/>
      <c r="Q27" s="141"/>
      <c r="R27" s="8"/>
      <c r="S27" s="115">
        <f>VLOOKUP(A27,'درآمد ناشی از فروش'!$A$7:$Q$52,17,0)</f>
        <v>-1522730661</v>
      </c>
      <c r="T27" s="8"/>
      <c r="U27" s="100">
        <f t="shared" si="1"/>
        <v>1415632259</v>
      </c>
      <c r="V27" s="8"/>
      <c r="W27" s="13"/>
      <c r="Y27" s="36"/>
      <c r="AD27" s="12"/>
      <c r="AF27" s="12"/>
      <c r="AH27" s="67"/>
    </row>
    <row r="28" spans="1:37" ht="30" customHeight="1">
      <c r="A28" s="36" t="s">
        <v>212</v>
      </c>
      <c r="B28" s="8"/>
      <c r="C28" s="12">
        <v>0</v>
      </c>
      <c r="D28" s="8"/>
      <c r="E28" s="91">
        <v>161018034602</v>
      </c>
      <c r="F28" s="8"/>
      <c r="G28" s="91">
        <v>0</v>
      </c>
      <c r="H28" s="8"/>
      <c r="I28" s="91">
        <f t="shared" si="0"/>
        <v>161018034602</v>
      </c>
      <c r="J28" s="8"/>
      <c r="K28" s="13"/>
      <c r="L28" s="8"/>
      <c r="M28" s="12">
        <v>0</v>
      </c>
      <c r="N28" s="8"/>
      <c r="O28" s="141">
        <f>VLOOKUP(A28,'درآمد ناشی از تغییر قیمت اوراق'!$A$7:$Q$40,17,0)</f>
        <v>226288606241</v>
      </c>
      <c r="P28" s="141"/>
      <c r="Q28" s="141"/>
      <c r="R28" s="8"/>
      <c r="S28" s="115">
        <f>VLOOKUP(A28,'درآمد ناشی از فروش'!$A$7:$Q$52,17,0)</f>
        <v>-12292540963</v>
      </c>
      <c r="T28" s="8"/>
      <c r="U28" s="100">
        <f t="shared" si="1"/>
        <v>213996065278</v>
      </c>
      <c r="V28" s="8"/>
      <c r="W28" s="13"/>
      <c r="Y28" s="36"/>
      <c r="AD28" s="12"/>
      <c r="AF28" s="12"/>
      <c r="AH28" s="67"/>
    </row>
    <row r="29" spans="1:37" ht="30" customHeight="1">
      <c r="A29" s="36" t="s">
        <v>213</v>
      </c>
      <c r="B29" s="8"/>
      <c r="C29" s="12">
        <v>0</v>
      </c>
      <c r="D29" s="8"/>
      <c r="E29" s="91">
        <f>VLOOKUP(A29,'درآمد ناشی از تغییر قیمت اوراق'!A27:I61,9,0)</f>
        <v>4341686752</v>
      </c>
      <c r="F29" s="8"/>
      <c r="G29" s="91">
        <v>385921234</v>
      </c>
      <c r="H29" s="8"/>
      <c r="I29" s="91">
        <f t="shared" si="0"/>
        <v>4727607986</v>
      </c>
      <c r="J29" s="8"/>
      <c r="K29" s="13"/>
      <c r="L29" s="8"/>
      <c r="M29" s="12">
        <v>0</v>
      </c>
      <c r="N29" s="8"/>
      <c r="O29" s="141">
        <f>VLOOKUP(A29,'درآمد ناشی از تغییر قیمت اوراق'!$A$7:$Q$40,17,0)</f>
        <v>11656909117</v>
      </c>
      <c r="P29" s="141"/>
      <c r="Q29" s="141"/>
      <c r="R29" s="8"/>
      <c r="S29" s="91">
        <f>VLOOKUP(A29,'درآمد ناشی از فروش'!$A$7:$Q$52,17,0)</f>
        <v>299439929</v>
      </c>
      <c r="T29" s="8"/>
      <c r="U29" s="100">
        <f t="shared" si="1"/>
        <v>11956349046</v>
      </c>
      <c r="V29" s="8"/>
      <c r="W29" s="13"/>
      <c r="AD29" s="12"/>
      <c r="AF29" s="12"/>
      <c r="AH29" s="67"/>
    </row>
    <row r="30" spans="1:37" ht="30" customHeight="1">
      <c r="A30" s="36" t="s">
        <v>214</v>
      </c>
      <c r="B30" s="8"/>
      <c r="C30" s="12">
        <v>0</v>
      </c>
      <c r="D30" s="8"/>
      <c r="E30" s="91">
        <v>0</v>
      </c>
      <c r="F30" s="8"/>
      <c r="G30" s="91">
        <v>0</v>
      </c>
      <c r="H30" s="8"/>
      <c r="I30" s="91">
        <f t="shared" si="0"/>
        <v>0</v>
      </c>
      <c r="J30" s="8"/>
      <c r="K30" s="13"/>
      <c r="L30" s="8"/>
      <c r="M30" s="12">
        <v>0</v>
      </c>
      <c r="N30" s="8"/>
      <c r="O30" s="141">
        <v>0</v>
      </c>
      <c r="P30" s="141"/>
      <c r="Q30" s="141"/>
      <c r="R30" s="8"/>
      <c r="S30" s="115">
        <f>VLOOKUP(A30,'درآمد ناشی از فروش'!$A$7:$Q$52,17,0)</f>
        <v>-1150667688</v>
      </c>
      <c r="T30" s="8"/>
      <c r="U30" s="100">
        <f t="shared" si="1"/>
        <v>-1150667688</v>
      </c>
      <c r="V30" s="8"/>
      <c r="W30" s="13"/>
      <c r="Y30" s="36"/>
      <c r="AD30" s="12"/>
      <c r="AF30" s="12"/>
      <c r="AH30" s="67"/>
    </row>
    <row r="31" spans="1:37" ht="30" customHeight="1">
      <c r="A31" s="36" t="s">
        <v>113</v>
      </c>
      <c r="B31" s="8"/>
      <c r="C31" s="12">
        <v>0</v>
      </c>
      <c r="D31" s="8"/>
      <c r="E31" s="91">
        <v>0</v>
      </c>
      <c r="F31" s="8"/>
      <c r="G31" s="91">
        <v>0</v>
      </c>
      <c r="H31" s="8"/>
      <c r="I31" s="91">
        <f t="shared" si="0"/>
        <v>0</v>
      </c>
      <c r="J31" s="8"/>
      <c r="K31" s="13"/>
      <c r="L31" s="8"/>
      <c r="M31" s="12">
        <v>0</v>
      </c>
      <c r="N31" s="8"/>
      <c r="O31" s="141">
        <v>0</v>
      </c>
      <c r="P31" s="141"/>
      <c r="Q31" s="141"/>
      <c r="R31" s="8"/>
      <c r="S31" s="115">
        <f>VLOOKUP(A31,'درآمد ناشی از فروش'!$A$7:$Q$52,17,0)</f>
        <v>-182155</v>
      </c>
      <c r="T31" s="8"/>
      <c r="U31" s="100">
        <f t="shared" si="1"/>
        <v>-182155</v>
      </c>
      <c r="V31" s="8"/>
      <c r="W31" s="13"/>
      <c r="Y31" s="36"/>
      <c r="AD31" s="12"/>
      <c r="AF31" s="12"/>
      <c r="AH31" s="67"/>
    </row>
    <row r="32" spans="1:37" ht="30" customHeight="1">
      <c r="A32" s="36" t="s">
        <v>215</v>
      </c>
      <c r="B32" s="8"/>
      <c r="C32" s="12">
        <v>0</v>
      </c>
      <c r="D32" s="8"/>
      <c r="E32" s="91">
        <v>-62004582</v>
      </c>
      <c r="F32" s="8"/>
      <c r="G32" s="91">
        <v>0</v>
      </c>
      <c r="H32" s="8"/>
      <c r="I32" s="91">
        <f t="shared" si="0"/>
        <v>-62004582</v>
      </c>
      <c r="J32" s="8"/>
      <c r="K32" s="13"/>
      <c r="L32" s="8"/>
      <c r="M32" s="12">
        <f>'درآمد سود سهام'!S26</f>
        <v>122138433</v>
      </c>
      <c r="N32" s="8"/>
      <c r="O32" s="141">
        <f>VLOOKUP(A32,'درآمد ناشی از تغییر قیمت اوراق'!$A$7:$Q$40,17,0)</f>
        <v>8494442</v>
      </c>
      <c r="P32" s="141"/>
      <c r="Q32" s="141"/>
      <c r="R32" s="8"/>
      <c r="S32" s="115">
        <f>VLOOKUP(A32,'درآمد ناشی از فروش'!$A$7:$Q$52,17,0)</f>
        <v>-66048511</v>
      </c>
      <c r="T32" s="8"/>
      <c r="U32" s="100">
        <f t="shared" si="1"/>
        <v>64584364</v>
      </c>
      <c r="V32" s="8"/>
      <c r="W32" s="13"/>
      <c r="AD32" s="12"/>
      <c r="AF32" s="12"/>
      <c r="AH32" s="67"/>
    </row>
    <row r="33" spans="1:35" ht="30" customHeight="1">
      <c r="A33" s="36" t="s">
        <v>31</v>
      </c>
      <c r="B33" s="8"/>
      <c r="C33" s="12">
        <v>0</v>
      </c>
      <c r="D33" s="8"/>
      <c r="E33" s="91">
        <v>152235929717</v>
      </c>
      <c r="F33" s="8"/>
      <c r="G33" s="91">
        <v>2701960272</v>
      </c>
      <c r="H33" s="8"/>
      <c r="I33" s="91">
        <f t="shared" si="0"/>
        <v>154937889989</v>
      </c>
      <c r="J33" s="8"/>
      <c r="K33" s="13"/>
      <c r="L33" s="8"/>
      <c r="M33" s="12">
        <f>'درآمد سود سهام'!S21</f>
        <v>23925000000</v>
      </c>
      <c r="N33" s="8"/>
      <c r="O33" s="141">
        <f>VLOOKUP(A33,'درآمد ناشی از تغییر قیمت اوراق'!$A$7:$Q$40,17,0)</f>
        <v>249870688858</v>
      </c>
      <c r="P33" s="141"/>
      <c r="Q33" s="141"/>
      <c r="R33" s="8"/>
      <c r="S33" s="91">
        <f>VLOOKUP(A33,'درآمد ناشی از فروش'!$A$7:$Q$52,17,0)</f>
        <v>3019241234</v>
      </c>
      <c r="T33" s="8"/>
      <c r="U33" s="100">
        <f t="shared" si="1"/>
        <v>276814930092</v>
      </c>
      <c r="V33" s="8"/>
      <c r="W33" s="13"/>
      <c r="Y33" s="22"/>
      <c r="Z33" s="22"/>
      <c r="AA33" s="22"/>
      <c r="AB33" s="103"/>
      <c r="AC33" s="22"/>
      <c r="AD33" s="104"/>
      <c r="AE33" s="22"/>
      <c r="AF33" s="104"/>
      <c r="AG33" s="22"/>
      <c r="AH33" s="93"/>
      <c r="AI33" s="93"/>
    </row>
    <row r="34" spans="1:35" ht="30" customHeight="1">
      <c r="A34" s="36" t="s">
        <v>28</v>
      </c>
      <c r="B34" s="8"/>
      <c r="C34" s="12">
        <v>0</v>
      </c>
      <c r="D34" s="8"/>
      <c r="E34" s="91">
        <v>0</v>
      </c>
      <c r="F34" s="8"/>
      <c r="G34" s="91">
        <v>0</v>
      </c>
      <c r="H34" s="8"/>
      <c r="I34" s="91">
        <f t="shared" si="0"/>
        <v>0</v>
      </c>
      <c r="J34" s="8"/>
      <c r="K34" s="13"/>
      <c r="L34" s="8"/>
      <c r="M34" s="12">
        <v>0</v>
      </c>
      <c r="N34" s="8"/>
      <c r="O34" s="141">
        <v>0</v>
      </c>
      <c r="P34" s="141"/>
      <c r="Q34" s="141"/>
      <c r="R34" s="8"/>
      <c r="S34" s="91">
        <f>VLOOKUP(A34,'درآمد ناشی از فروش'!$A$7:$Q$52,17,0)</f>
        <v>605767129</v>
      </c>
      <c r="T34" s="8"/>
      <c r="U34" s="100">
        <f t="shared" si="1"/>
        <v>605767129</v>
      </c>
      <c r="V34" s="8"/>
      <c r="W34" s="13"/>
    </row>
    <row r="35" spans="1:35" ht="30" customHeight="1">
      <c r="A35" s="36" t="s">
        <v>200</v>
      </c>
      <c r="B35" s="8"/>
      <c r="C35" s="12">
        <v>0</v>
      </c>
      <c r="D35" s="8"/>
      <c r="E35" s="91">
        <v>7751144394</v>
      </c>
      <c r="F35" s="8"/>
      <c r="G35" s="91">
        <v>4728990784</v>
      </c>
      <c r="H35" s="8"/>
      <c r="I35" s="91">
        <f t="shared" si="0"/>
        <v>12480135178</v>
      </c>
      <c r="J35" s="8"/>
      <c r="K35" s="13"/>
      <c r="L35" s="8"/>
      <c r="M35" s="12">
        <v>0</v>
      </c>
      <c r="N35" s="8"/>
      <c r="O35" s="141">
        <f>VLOOKUP(A35,'درآمد ناشی از تغییر قیمت اوراق'!$A$7:$Q$40,17,0)</f>
        <v>26238641723</v>
      </c>
      <c r="P35" s="141"/>
      <c r="Q35" s="141"/>
      <c r="R35" s="8"/>
      <c r="S35" s="91">
        <f>VLOOKUP(A35,'درآمد ناشی از فروش'!$A$7:$Q$52,17,0)</f>
        <v>3060999771</v>
      </c>
      <c r="T35" s="8"/>
      <c r="U35" s="100">
        <f t="shared" si="1"/>
        <v>29299641494</v>
      </c>
      <c r="V35" s="8"/>
      <c r="W35" s="13"/>
    </row>
    <row r="36" spans="1:35" ht="30" customHeight="1">
      <c r="A36" s="36" t="s">
        <v>207</v>
      </c>
      <c r="B36" s="8"/>
      <c r="C36" s="12">
        <v>0</v>
      </c>
      <c r="D36" s="8"/>
      <c r="E36" s="91">
        <v>567011585</v>
      </c>
      <c r="F36" s="8"/>
      <c r="G36" s="91">
        <v>0</v>
      </c>
      <c r="H36" s="8"/>
      <c r="I36" s="91">
        <f t="shared" si="0"/>
        <v>567011585</v>
      </c>
      <c r="J36" s="8"/>
      <c r="K36" s="13"/>
      <c r="L36" s="8"/>
      <c r="M36" s="12">
        <f>'درآمد سود سهام'!S10</f>
        <v>1495406806</v>
      </c>
      <c r="N36" s="8"/>
      <c r="O36" s="141">
        <f>VLOOKUP(A36,'درآمد ناشی از تغییر قیمت اوراق'!$A$7:$Q$40,17,0)</f>
        <v>26663866380</v>
      </c>
      <c r="P36" s="141"/>
      <c r="Q36" s="141"/>
      <c r="R36" s="8"/>
      <c r="S36" s="115">
        <f>VLOOKUP(A36,'درآمد ناشی از فروش'!$A$7:$Q$52,17,0)</f>
        <v>-575735135</v>
      </c>
      <c r="T36" s="8"/>
      <c r="U36" s="100">
        <f t="shared" si="1"/>
        <v>27583538051</v>
      </c>
      <c r="V36" s="8"/>
      <c r="W36" s="13"/>
    </row>
    <row r="37" spans="1:35" ht="30" customHeight="1">
      <c r="A37" s="36" t="s">
        <v>114</v>
      </c>
      <c r="B37" s="8"/>
      <c r="C37" s="12">
        <v>0</v>
      </c>
      <c r="D37" s="8"/>
      <c r="E37" s="91">
        <v>0</v>
      </c>
      <c r="F37" s="8"/>
      <c r="G37" s="91">
        <v>0</v>
      </c>
      <c r="H37" s="8"/>
      <c r="I37" s="91">
        <f t="shared" si="0"/>
        <v>0</v>
      </c>
      <c r="J37" s="8"/>
      <c r="K37" s="13"/>
      <c r="L37" s="8"/>
      <c r="M37" s="12">
        <v>0</v>
      </c>
      <c r="N37" s="8"/>
      <c r="O37" s="141">
        <v>0</v>
      </c>
      <c r="P37" s="141"/>
      <c r="Q37" s="141"/>
      <c r="R37" s="8"/>
      <c r="S37" s="91">
        <f>VLOOKUP(A37,'درآمد ناشی از فروش'!$A$7:$Q$52,17,0)</f>
        <v>451185132</v>
      </c>
      <c r="T37" s="8"/>
      <c r="U37" s="100">
        <f t="shared" si="1"/>
        <v>451185132</v>
      </c>
      <c r="V37" s="8"/>
      <c r="W37" s="13"/>
    </row>
    <row r="38" spans="1:35" ht="30" customHeight="1">
      <c r="A38" s="36" t="s">
        <v>227</v>
      </c>
      <c r="B38" s="8"/>
      <c r="C38" s="12">
        <v>0</v>
      </c>
      <c r="D38" s="8"/>
      <c r="E38" s="91">
        <f>VLOOKUP(A38,'درآمد ناشی از تغییر قیمت اوراق'!A35:I70,9,0)</f>
        <v>8939360430</v>
      </c>
      <c r="F38" s="8"/>
      <c r="G38" s="91">
        <v>0</v>
      </c>
      <c r="H38" s="8"/>
      <c r="I38" s="91">
        <f t="shared" si="0"/>
        <v>8939360430</v>
      </c>
      <c r="J38" s="8"/>
      <c r="K38" s="13"/>
      <c r="L38" s="8"/>
      <c r="M38" s="12">
        <v>0</v>
      </c>
      <c r="N38" s="8"/>
      <c r="O38" s="141">
        <f>VLOOKUP(A38,'درآمد ناشی از تغییر قیمت اوراق'!$A$7:$Q$40,17,0)</f>
        <v>15334731048</v>
      </c>
      <c r="P38" s="141"/>
      <c r="Q38" s="141"/>
      <c r="R38" s="8"/>
      <c r="S38" s="115">
        <f>VLOOKUP(A38,'درآمد ناشی از فروش'!$A$7:$Q$52,17,0)</f>
        <v>-9997069514</v>
      </c>
      <c r="T38" s="8"/>
      <c r="U38" s="100">
        <f t="shared" si="1"/>
        <v>5337661534</v>
      </c>
      <c r="V38" s="8"/>
      <c r="W38" s="13"/>
    </row>
    <row r="39" spans="1:35" ht="30" customHeight="1">
      <c r="A39" s="36" t="s">
        <v>44</v>
      </c>
      <c r="B39" s="8"/>
      <c r="C39" s="12">
        <v>0</v>
      </c>
      <c r="D39" s="8"/>
      <c r="E39" s="91">
        <v>0</v>
      </c>
      <c r="F39" s="8"/>
      <c r="G39" s="91">
        <v>0</v>
      </c>
      <c r="H39" s="8"/>
      <c r="I39" s="91">
        <f t="shared" si="0"/>
        <v>0</v>
      </c>
      <c r="J39" s="8"/>
      <c r="K39" s="13"/>
      <c r="L39" s="8"/>
      <c r="M39" s="12">
        <f>'درآمد سود سهام'!S16</f>
        <v>364500000</v>
      </c>
      <c r="N39" s="8"/>
      <c r="O39" s="141">
        <v>0</v>
      </c>
      <c r="P39" s="141"/>
      <c r="Q39" s="141"/>
      <c r="R39" s="8"/>
      <c r="S39" s="115">
        <f>VLOOKUP(A39,'درآمد ناشی از فروش'!$A$7:$Q$52,17,0)</f>
        <v>-4726200801</v>
      </c>
      <c r="T39" s="8"/>
      <c r="U39" s="100">
        <f t="shared" si="1"/>
        <v>-4361700801</v>
      </c>
      <c r="V39" s="8"/>
      <c r="W39" s="13"/>
    </row>
    <row r="40" spans="1:35" ht="30" customHeight="1">
      <c r="A40" s="36" t="s">
        <v>216</v>
      </c>
      <c r="B40" s="8"/>
      <c r="C40" s="12">
        <v>0</v>
      </c>
      <c r="D40" s="8"/>
      <c r="E40" s="91">
        <v>-1343142045</v>
      </c>
      <c r="F40" s="8"/>
      <c r="G40" s="91">
        <v>-26328769</v>
      </c>
      <c r="H40" s="8"/>
      <c r="I40" s="91">
        <f t="shared" si="0"/>
        <v>-1369470814</v>
      </c>
      <c r="J40" s="8"/>
      <c r="K40" s="13"/>
      <c r="L40" s="8"/>
      <c r="M40" s="12">
        <f>'درآمد سود سهام'!S27</f>
        <v>231608654</v>
      </c>
      <c r="N40" s="8"/>
      <c r="O40" s="141">
        <f>VLOOKUP(A40,'درآمد ناشی از تغییر قیمت اوراق'!$A$7:$Q$40,17,0)</f>
        <v>1594501654</v>
      </c>
      <c r="P40" s="141"/>
      <c r="Q40" s="141"/>
      <c r="R40" s="8"/>
      <c r="S40" s="115">
        <f>VLOOKUP(A40,'درآمد ناشی از فروش'!$A$7:$Q$52,17,0)</f>
        <v>-1159829967</v>
      </c>
      <c r="T40" s="8"/>
      <c r="U40" s="100">
        <f t="shared" si="1"/>
        <v>666280341</v>
      </c>
      <c r="V40" s="8"/>
      <c r="W40" s="13"/>
    </row>
    <row r="41" spans="1:35" ht="30" customHeight="1">
      <c r="A41" s="36" t="s">
        <v>38</v>
      </c>
      <c r="B41" s="8"/>
      <c r="C41" s="12">
        <v>0</v>
      </c>
      <c r="D41" s="8"/>
      <c r="E41" s="91">
        <v>0</v>
      </c>
      <c r="F41" s="8"/>
      <c r="G41" s="91">
        <v>0</v>
      </c>
      <c r="H41" s="8"/>
      <c r="I41" s="91">
        <f t="shared" si="0"/>
        <v>0</v>
      </c>
      <c r="J41" s="8"/>
      <c r="K41" s="13"/>
      <c r="L41" s="8"/>
      <c r="M41" s="12">
        <f>'درآمد سود سهام'!S13</f>
        <v>1865339000</v>
      </c>
      <c r="N41" s="8"/>
      <c r="O41" s="141">
        <v>0</v>
      </c>
      <c r="P41" s="141"/>
      <c r="Q41" s="141"/>
      <c r="R41" s="8"/>
      <c r="S41" s="115">
        <f>VLOOKUP(A41,'درآمد ناشی از فروش'!$A$7:$Q$52,17,0)</f>
        <v>-7893343402</v>
      </c>
      <c r="T41" s="8"/>
      <c r="U41" s="100">
        <f t="shared" si="1"/>
        <v>-6028004402</v>
      </c>
      <c r="V41" s="8"/>
      <c r="W41" s="13"/>
    </row>
    <row r="42" spans="1:35" ht="30" customHeight="1">
      <c r="A42" s="36" t="s">
        <v>26</v>
      </c>
      <c r="B42" s="8"/>
      <c r="C42" s="12">
        <v>0</v>
      </c>
      <c r="D42" s="8"/>
      <c r="E42" s="91">
        <v>9431571501</v>
      </c>
      <c r="F42" s="8"/>
      <c r="G42" s="91">
        <v>0</v>
      </c>
      <c r="H42" s="8"/>
      <c r="I42" s="91">
        <f t="shared" si="0"/>
        <v>9431571501</v>
      </c>
      <c r="J42" s="8"/>
      <c r="K42" s="13"/>
      <c r="L42" s="8"/>
      <c r="M42" s="12">
        <v>0</v>
      </c>
      <c r="N42" s="8"/>
      <c r="O42" s="141">
        <f>VLOOKUP(A42,'درآمد ناشی از تغییر قیمت اوراق'!$A$7:$Q$40,17,0)</f>
        <v>9431571501</v>
      </c>
      <c r="P42" s="141"/>
      <c r="Q42" s="141"/>
      <c r="R42" s="8"/>
      <c r="S42" s="91">
        <f>VLOOKUP(A42,'درآمد ناشی از فروش'!$A$7:$Q$52,17,0)</f>
        <v>16245638008</v>
      </c>
      <c r="T42" s="8"/>
      <c r="U42" s="100">
        <f t="shared" si="1"/>
        <v>25677209509</v>
      </c>
      <c r="V42" s="8"/>
      <c r="W42" s="13"/>
    </row>
    <row r="43" spans="1:35" ht="30" customHeight="1">
      <c r="A43" s="36" t="s">
        <v>217</v>
      </c>
      <c r="B43" s="8"/>
      <c r="C43" s="12">
        <v>0</v>
      </c>
      <c r="D43" s="8"/>
      <c r="E43" s="91">
        <v>14736275707</v>
      </c>
      <c r="F43" s="8"/>
      <c r="G43" s="91">
        <v>909980042</v>
      </c>
      <c r="H43" s="8"/>
      <c r="I43" s="91">
        <f t="shared" si="0"/>
        <v>15646255749</v>
      </c>
      <c r="J43" s="8"/>
      <c r="K43" s="13"/>
      <c r="L43" s="8"/>
      <c r="M43" s="12">
        <f>'درآمد سود سهام'!S9</f>
        <v>13585568150</v>
      </c>
      <c r="N43" s="8"/>
      <c r="O43" s="141">
        <f>VLOOKUP(A43,'درآمد ناشی از تغییر قیمت اوراق'!$A$7:$Q$40,17,0)</f>
        <v>68357178591</v>
      </c>
      <c r="P43" s="141"/>
      <c r="Q43" s="141"/>
      <c r="R43" s="8"/>
      <c r="S43" s="91">
        <f>'درآمد ناشی از فروش'!Q48</f>
        <v>909980042</v>
      </c>
      <c r="T43" s="8"/>
      <c r="U43" s="100">
        <f t="shared" si="1"/>
        <v>82852726783</v>
      </c>
      <c r="V43" s="8"/>
      <c r="W43" s="13"/>
    </row>
    <row r="44" spans="1:35" ht="30" customHeight="1">
      <c r="A44" s="36" t="s">
        <v>218</v>
      </c>
      <c r="B44" s="8"/>
      <c r="C44" s="12">
        <v>0</v>
      </c>
      <c r="D44" s="8"/>
      <c r="E44" s="91">
        <v>45506692812</v>
      </c>
      <c r="F44" s="8"/>
      <c r="G44" s="91">
        <v>2591246406</v>
      </c>
      <c r="H44" s="8"/>
      <c r="I44" s="91">
        <f t="shared" si="0"/>
        <v>48097939218</v>
      </c>
      <c r="J44" s="8"/>
      <c r="K44" s="13"/>
      <c r="L44" s="8"/>
      <c r="M44" s="12">
        <f>'درآمد سود سهام'!S11</f>
        <v>11750844000</v>
      </c>
      <c r="N44" s="8"/>
      <c r="O44" s="141">
        <f>VLOOKUP(A44,'درآمد ناشی از تغییر قیمت اوراق'!$A$7:$Q$40,17,0)</f>
        <v>101063932593</v>
      </c>
      <c r="P44" s="141"/>
      <c r="Q44" s="141"/>
      <c r="R44" s="8"/>
      <c r="S44" s="91">
        <f>'درآمد ناشی از فروش'!Q51</f>
        <v>2591246406</v>
      </c>
      <c r="T44" s="8"/>
      <c r="U44" s="100">
        <f t="shared" si="1"/>
        <v>115406022999</v>
      </c>
      <c r="V44" s="8"/>
      <c r="W44" s="13"/>
    </row>
    <row r="45" spans="1:35" ht="30" customHeight="1">
      <c r="A45" s="36" t="s">
        <v>17</v>
      </c>
      <c r="B45" s="8"/>
      <c r="C45" s="12">
        <v>0</v>
      </c>
      <c r="D45" s="8"/>
      <c r="E45" s="91">
        <v>-4070585034</v>
      </c>
      <c r="F45" s="8"/>
      <c r="G45" s="91">
        <v>6088779469</v>
      </c>
      <c r="H45" s="8"/>
      <c r="I45" s="91">
        <f t="shared" si="0"/>
        <v>2018194435</v>
      </c>
      <c r="J45" s="8"/>
      <c r="K45" s="13"/>
      <c r="L45" s="8"/>
      <c r="M45" s="12">
        <f>'درآمد سود سهام'!S14</f>
        <v>5264990900</v>
      </c>
      <c r="N45" s="8"/>
      <c r="O45" s="141">
        <f>VLOOKUP(A45,'درآمد ناشی از تغییر قیمت اوراق'!$A$7:$Q$40,17,0)</f>
        <v>10331723868</v>
      </c>
      <c r="P45" s="141"/>
      <c r="Q45" s="141"/>
      <c r="R45" s="8"/>
      <c r="S45" s="91">
        <f>VLOOKUP(A45,'درآمد ناشی از فروش'!$A$7:$Q$52,17,0)</f>
        <v>10729646721</v>
      </c>
      <c r="T45" s="8"/>
      <c r="U45" s="100">
        <f t="shared" si="1"/>
        <v>26326361489</v>
      </c>
      <c r="V45" s="8"/>
      <c r="W45" s="13"/>
    </row>
    <row r="46" spans="1:35" ht="30" customHeight="1">
      <c r="A46" s="36" t="s">
        <v>20</v>
      </c>
      <c r="B46" s="8"/>
      <c r="C46" s="12">
        <v>0</v>
      </c>
      <c r="D46" s="8"/>
      <c r="E46" s="91">
        <v>-18823233859</v>
      </c>
      <c r="F46" s="8"/>
      <c r="G46" s="91">
        <v>1302951578</v>
      </c>
      <c r="H46" s="8"/>
      <c r="I46" s="91">
        <f t="shared" si="0"/>
        <v>-17520282281</v>
      </c>
      <c r="J46" s="8"/>
      <c r="K46" s="13"/>
      <c r="L46" s="8"/>
      <c r="M46" s="12">
        <f>'درآمد سود سهام'!S15</f>
        <v>7711965480</v>
      </c>
      <c r="N46" s="8"/>
      <c r="O46" s="141">
        <f>VLOOKUP(A46,'درآمد ناشی از تغییر قیمت اوراق'!$A$7:$Q$40,17,0)</f>
        <v>9102046498</v>
      </c>
      <c r="P46" s="141"/>
      <c r="Q46" s="141"/>
      <c r="R46" s="8"/>
      <c r="S46" s="91">
        <f>VLOOKUP(A46,'درآمد ناشی از فروش'!$A$7:$Q$52,17,0)</f>
        <v>2092660252</v>
      </c>
      <c r="T46" s="8"/>
      <c r="U46" s="100">
        <f t="shared" si="1"/>
        <v>18906672230</v>
      </c>
      <c r="V46" s="8"/>
      <c r="W46" s="13"/>
    </row>
    <row r="47" spans="1:35" ht="30" customHeight="1">
      <c r="A47" s="36" t="s">
        <v>16</v>
      </c>
      <c r="B47" s="8"/>
      <c r="C47" s="12">
        <v>0</v>
      </c>
      <c r="D47" s="8"/>
      <c r="E47" s="91">
        <v>104933</v>
      </c>
      <c r="F47" s="8"/>
      <c r="G47" s="91">
        <v>0</v>
      </c>
      <c r="H47" s="8"/>
      <c r="I47" s="91">
        <f t="shared" si="0"/>
        <v>104933</v>
      </c>
      <c r="J47" s="8"/>
      <c r="K47" s="13"/>
      <c r="L47" s="8"/>
      <c r="M47" s="12">
        <v>0</v>
      </c>
      <c r="N47" s="8"/>
      <c r="O47" s="141">
        <f>VLOOKUP(A47,'درآمد ناشی از تغییر قیمت اوراق'!$A$7:$Q$40,17,0)</f>
        <v>1830543</v>
      </c>
      <c r="P47" s="141"/>
      <c r="Q47" s="141"/>
      <c r="R47" s="8"/>
      <c r="S47" s="91">
        <v>0</v>
      </c>
      <c r="T47" s="8"/>
      <c r="U47" s="100">
        <f t="shared" si="1"/>
        <v>1830543</v>
      </c>
      <c r="V47" s="8"/>
      <c r="W47" s="13"/>
    </row>
    <row r="48" spans="1:35" ht="30" customHeight="1">
      <c r="A48" s="36" t="s">
        <v>196</v>
      </c>
      <c r="B48" s="8"/>
      <c r="C48" s="12">
        <v>0</v>
      </c>
      <c r="D48" s="8"/>
      <c r="E48" s="91">
        <v>0</v>
      </c>
      <c r="F48" s="8"/>
      <c r="G48" s="91">
        <v>0</v>
      </c>
      <c r="H48" s="8"/>
      <c r="I48" s="91">
        <f t="shared" si="0"/>
        <v>0</v>
      </c>
      <c r="J48" s="8"/>
      <c r="K48" s="13"/>
      <c r="L48" s="8"/>
      <c r="M48" s="12">
        <v>0</v>
      </c>
      <c r="N48" s="8"/>
      <c r="O48" s="141">
        <v>0</v>
      </c>
      <c r="P48" s="141"/>
      <c r="Q48" s="141"/>
      <c r="R48" s="8"/>
      <c r="S48" s="91">
        <f>VLOOKUP(A48,'درآمد ناشی از فروش'!$A$7:$Q$52,17,0)</f>
        <v>86592369</v>
      </c>
      <c r="T48" s="8"/>
      <c r="U48" s="100">
        <f t="shared" si="1"/>
        <v>86592369</v>
      </c>
      <c r="V48" s="8"/>
      <c r="W48" s="13"/>
    </row>
    <row r="49" spans="1:35" ht="30" customHeight="1">
      <c r="A49" s="36" t="s">
        <v>199</v>
      </c>
      <c r="B49" s="8"/>
      <c r="C49" s="12">
        <v>0</v>
      </c>
      <c r="D49" s="8"/>
      <c r="E49" s="91">
        <v>0</v>
      </c>
      <c r="F49" s="8"/>
      <c r="G49" s="91">
        <v>1943285467</v>
      </c>
      <c r="H49" s="8"/>
      <c r="I49" s="91">
        <f t="shared" si="0"/>
        <v>1943285467</v>
      </c>
      <c r="J49" s="8"/>
      <c r="K49" s="13"/>
      <c r="L49" s="8"/>
      <c r="M49" s="12">
        <v>0</v>
      </c>
      <c r="N49" s="8"/>
      <c r="O49" s="141">
        <v>0</v>
      </c>
      <c r="P49" s="141"/>
      <c r="Q49" s="141"/>
      <c r="R49" s="8"/>
      <c r="S49" s="91">
        <f>'درآمد ناشی از فروش'!Q50</f>
        <v>1943285467</v>
      </c>
      <c r="T49" s="8"/>
      <c r="U49" s="100">
        <f t="shared" si="1"/>
        <v>1943285467</v>
      </c>
      <c r="V49" s="8"/>
      <c r="W49" s="13"/>
    </row>
    <row r="50" spans="1:35" ht="30" customHeight="1">
      <c r="A50" s="36" t="s">
        <v>32</v>
      </c>
      <c r="B50" s="8"/>
      <c r="C50" s="12">
        <v>0</v>
      </c>
      <c r="D50" s="8"/>
      <c r="E50" s="91">
        <v>74048434048</v>
      </c>
      <c r="F50" s="8"/>
      <c r="G50" s="91">
        <v>0</v>
      </c>
      <c r="H50" s="8"/>
      <c r="I50" s="91">
        <f t="shared" si="0"/>
        <v>74048434048</v>
      </c>
      <c r="J50" s="8"/>
      <c r="K50" s="13"/>
      <c r="L50" s="8"/>
      <c r="M50" s="12">
        <v>0</v>
      </c>
      <c r="N50" s="8"/>
      <c r="O50" s="141">
        <f>VLOOKUP(A50,'درآمد ناشی از تغییر قیمت اوراق'!$A$7:$Q$40,17,0)</f>
        <v>154244483388</v>
      </c>
      <c r="P50" s="141"/>
      <c r="Q50" s="141"/>
      <c r="R50" s="8"/>
      <c r="S50" s="91">
        <v>0</v>
      </c>
      <c r="T50" s="8"/>
      <c r="U50" s="100">
        <f t="shared" si="1"/>
        <v>154244483388</v>
      </c>
      <c r="V50" s="8"/>
      <c r="W50" s="13"/>
    </row>
    <row r="51" spans="1:35" ht="30" customHeight="1">
      <c r="A51" s="36" t="s">
        <v>219</v>
      </c>
      <c r="B51" s="8"/>
      <c r="C51" s="12">
        <v>0</v>
      </c>
      <c r="D51" s="8"/>
      <c r="E51" s="91">
        <v>-11583281814</v>
      </c>
      <c r="F51" s="8"/>
      <c r="G51" s="91">
        <v>0</v>
      </c>
      <c r="H51" s="8"/>
      <c r="I51" s="91">
        <f t="shared" si="0"/>
        <v>-11583281814</v>
      </c>
      <c r="J51" s="8"/>
      <c r="K51" s="13"/>
      <c r="L51" s="8"/>
      <c r="M51" s="12">
        <v>0</v>
      </c>
      <c r="N51" s="8"/>
      <c r="O51" s="141">
        <f>VLOOKUP(A51,'درآمد ناشی از تغییر قیمت اوراق'!$A$7:$Q$40,17,0)</f>
        <v>10315904887</v>
      </c>
      <c r="P51" s="141"/>
      <c r="Q51" s="141"/>
      <c r="R51" s="8"/>
      <c r="S51" s="91">
        <v>0</v>
      </c>
      <c r="T51" s="8"/>
      <c r="U51" s="100">
        <f t="shared" si="1"/>
        <v>10315904887</v>
      </c>
      <c r="V51" s="8"/>
      <c r="W51" s="13"/>
    </row>
    <row r="52" spans="1:35" ht="30" customHeight="1">
      <c r="A52" s="36" t="s">
        <v>191</v>
      </c>
      <c r="B52" s="8"/>
      <c r="C52" s="12">
        <v>0</v>
      </c>
      <c r="D52" s="8"/>
      <c r="E52" s="91">
        <v>0</v>
      </c>
      <c r="F52" s="8"/>
      <c r="G52" s="91">
        <v>0</v>
      </c>
      <c r="H52" s="8"/>
      <c r="I52" s="91">
        <f t="shared" si="0"/>
        <v>0</v>
      </c>
      <c r="J52" s="8"/>
      <c r="K52" s="13"/>
      <c r="L52" s="8"/>
      <c r="M52" s="12">
        <v>0</v>
      </c>
      <c r="N52" s="8"/>
      <c r="O52" s="141">
        <v>0</v>
      </c>
      <c r="P52" s="141"/>
      <c r="Q52" s="141"/>
      <c r="R52" s="8"/>
      <c r="S52" s="91">
        <f>VLOOKUP(A52,'درآمد ناشی از فروش'!$A$7:$Q$52,17,0)</f>
        <v>1745769746</v>
      </c>
      <c r="T52" s="8"/>
      <c r="U52" s="100">
        <f t="shared" si="1"/>
        <v>1745769746</v>
      </c>
      <c r="V52" s="8"/>
      <c r="W52" s="13"/>
    </row>
    <row r="53" spans="1:35" ht="30" customHeight="1">
      <c r="A53" s="36" t="s">
        <v>203</v>
      </c>
      <c r="B53" s="8"/>
      <c r="C53" s="12">
        <v>0</v>
      </c>
      <c r="D53" s="8"/>
      <c r="E53" s="91">
        <v>-5219340200</v>
      </c>
      <c r="F53" s="8"/>
      <c r="G53" s="91">
        <v>0</v>
      </c>
      <c r="H53" s="8"/>
      <c r="I53" s="91">
        <f t="shared" si="0"/>
        <v>-5219340200</v>
      </c>
      <c r="J53" s="8"/>
      <c r="K53" s="13"/>
      <c r="L53" s="8"/>
      <c r="M53" s="12">
        <v>0</v>
      </c>
      <c r="N53" s="8"/>
      <c r="O53" s="141">
        <f>VLOOKUP(A53,'درآمد ناشی از تغییر قیمت اوراق'!$A$7:$Q$40,17,0)</f>
        <v>-4023050360</v>
      </c>
      <c r="P53" s="141"/>
      <c r="Q53" s="141"/>
      <c r="R53" s="8"/>
      <c r="S53" s="91">
        <v>0</v>
      </c>
      <c r="T53" s="8"/>
      <c r="U53" s="100">
        <f t="shared" si="1"/>
        <v>-4023050360</v>
      </c>
      <c r="V53" s="8"/>
      <c r="W53" s="13"/>
    </row>
    <row r="54" spans="1:35" ht="30" customHeight="1">
      <c r="A54" s="36" t="s">
        <v>202</v>
      </c>
      <c r="B54" s="8"/>
      <c r="C54" s="12">
        <v>0</v>
      </c>
      <c r="D54" s="8"/>
      <c r="E54" s="91">
        <v>-861846031</v>
      </c>
      <c r="F54" s="8"/>
      <c r="G54" s="91">
        <v>0</v>
      </c>
      <c r="H54" s="8"/>
      <c r="I54" s="91">
        <f t="shared" si="0"/>
        <v>-861846031</v>
      </c>
      <c r="J54" s="8"/>
      <c r="K54" s="13"/>
      <c r="L54" s="8"/>
      <c r="M54" s="12">
        <v>0</v>
      </c>
      <c r="N54" s="8"/>
      <c r="O54" s="141">
        <f>VLOOKUP(A54,'درآمد ناشی از تغییر قیمت اوراق'!$A$7:$Q$40,17,0)</f>
        <v>-238674657</v>
      </c>
      <c r="P54" s="141"/>
      <c r="Q54" s="141"/>
      <c r="R54" s="8"/>
      <c r="S54" s="91">
        <v>0</v>
      </c>
      <c r="T54" s="8"/>
      <c r="U54" s="100">
        <f t="shared" si="1"/>
        <v>-238674657</v>
      </c>
      <c r="V54" s="8"/>
      <c r="W54" s="13"/>
    </row>
    <row r="55" spans="1:35" ht="30" customHeight="1">
      <c r="A55" s="36" t="s">
        <v>221</v>
      </c>
      <c r="B55" s="8"/>
      <c r="C55" s="12">
        <v>0</v>
      </c>
      <c r="D55" s="8"/>
      <c r="E55" s="91">
        <v>6822872809</v>
      </c>
      <c r="F55" s="8"/>
      <c r="G55" s="91">
        <v>8256865466</v>
      </c>
      <c r="H55" s="8"/>
      <c r="I55" s="91">
        <f t="shared" si="0"/>
        <v>15079738275</v>
      </c>
      <c r="J55" s="8"/>
      <c r="K55" s="13"/>
      <c r="L55" s="8"/>
      <c r="M55" s="12">
        <v>0</v>
      </c>
      <c r="N55" s="8"/>
      <c r="O55" s="141">
        <f>VLOOKUP(A55,'درآمد ناشی از تغییر قیمت اوراق'!$A$7:$Q$40,17,0)</f>
        <v>24958045536</v>
      </c>
      <c r="P55" s="141"/>
      <c r="Q55" s="141"/>
      <c r="R55" s="8"/>
      <c r="S55" s="91">
        <f>VLOOKUP(A55,'درآمد ناشی از فروش'!$A$7:$Q$52,17,0)</f>
        <v>8700400760</v>
      </c>
      <c r="T55" s="8"/>
      <c r="U55" s="100">
        <f t="shared" si="1"/>
        <v>33658446296</v>
      </c>
      <c r="V55" s="8"/>
      <c r="W55" s="13"/>
    </row>
    <row r="56" spans="1:35" ht="30" customHeight="1">
      <c r="A56" s="36" t="s">
        <v>222</v>
      </c>
      <c r="B56" s="8"/>
      <c r="C56" s="12">
        <v>0</v>
      </c>
      <c r="D56" s="8"/>
      <c r="E56" s="91">
        <v>2180036341</v>
      </c>
      <c r="F56" s="8"/>
      <c r="G56" s="91">
        <v>573848547</v>
      </c>
      <c r="H56" s="8"/>
      <c r="I56" s="91">
        <f t="shared" si="0"/>
        <v>2753884888</v>
      </c>
      <c r="J56" s="8"/>
      <c r="K56" s="13"/>
      <c r="L56" s="8"/>
      <c r="M56" s="12">
        <v>0</v>
      </c>
      <c r="N56" s="8"/>
      <c r="O56" s="141">
        <f>VLOOKUP(A56,'درآمد ناشی از تغییر قیمت اوراق'!$A$7:$Q$40,17,0)</f>
        <v>8321608105</v>
      </c>
      <c r="P56" s="141"/>
      <c r="Q56" s="141"/>
      <c r="R56" s="8"/>
      <c r="S56" s="91">
        <v>573848547</v>
      </c>
      <c r="T56" s="8"/>
      <c r="U56" s="100">
        <f t="shared" si="1"/>
        <v>8895456652</v>
      </c>
      <c r="V56" s="8"/>
      <c r="W56" s="13"/>
    </row>
    <row r="57" spans="1:35" ht="30" customHeight="1">
      <c r="A57" s="36" t="s">
        <v>223</v>
      </c>
      <c r="B57" s="8"/>
      <c r="C57" s="12">
        <v>0</v>
      </c>
      <c r="D57" s="8"/>
      <c r="E57" s="91">
        <v>-1742968210</v>
      </c>
      <c r="F57" s="8"/>
      <c r="G57" s="91">
        <v>2485520903</v>
      </c>
      <c r="H57" s="8"/>
      <c r="I57" s="91">
        <f t="shared" si="0"/>
        <v>742552693</v>
      </c>
      <c r="J57" s="8"/>
      <c r="K57" s="13"/>
      <c r="L57" s="8"/>
      <c r="M57" s="12">
        <v>0</v>
      </c>
      <c r="N57" s="8"/>
      <c r="O57" s="141">
        <f>VLOOKUP(A57,'درآمد ناشی از تغییر قیمت اوراق'!$A$7:$Q$40,17,0)</f>
        <v>878140877</v>
      </c>
      <c r="P57" s="141"/>
      <c r="Q57" s="141"/>
      <c r="R57" s="8"/>
      <c r="S57" s="91">
        <f>VLOOKUP(A57,'درآمد ناشی از فروش'!$A$7:$Q$52,17,0)</f>
        <v>4405347862</v>
      </c>
      <c r="T57" s="8"/>
      <c r="U57" s="100">
        <f t="shared" si="1"/>
        <v>5283488739</v>
      </c>
      <c r="V57" s="8"/>
      <c r="W57" s="13"/>
    </row>
    <row r="58" spans="1:35" ht="30" customHeight="1">
      <c r="A58" s="36" t="s">
        <v>224</v>
      </c>
      <c r="B58" s="8"/>
      <c r="C58" s="12">
        <v>0</v>
      </c>
      <c r="D58" s="8"/>
      <c r="E58" s="91">
        <v>-702185708</v>
      </c>
      <c r="F58" s="8"/>
      <c r="G58" s="91">
        <v>0</v>
      </c>
      <c r="H58" s="8"/>
      <c r="I58" s="91">
        <f t="shared" si="0"/>
        <v>-702185708</v>
      </c>
      <c r="J58" s="8"/>
      <c r="K58" s="13"/>
      <c r="L58" s="8"/>
      <c r="M58" s="12">
        <v>0</v>
      </c>
      <c r="N58" s="8"/>
      <c r="O58" s="141">
        <f>VLOOKUP(A58,'درآمد ناشی از تغییر قیمت اوراق'!$A$7:$Q$40,17,0)</f>
        <v>392858997</v>
      </c>
      <c r="P58" s="141"/>
      <c r="Q58" s="141"/>
      <c r="R58" s="8"/>
      <c r="S58" s="91">
        <v>0</v>
      </c>
      <c r="T58" s="8"/>
      <c r="U58" s="100">
        <f t="shared" si="1"/>
        <v>392858997</v>
      </c>
      <c r="V58" s="8"/>
      <c r="W58" s="13"/>
    </row>
    <row r="59" spans="1:35" ht="30" customHeight="1">
      <c r="A59" s="36" t="s">
        <v>232</v>
      </c>
      <c r="B59" s="8"/>
      <c r="C59" s="12">
        <v>0</v>
      </c>
      <c r="D59" s="8"/>
      <c r="E59" s="91">
        <v>1021548060</v>
      </c>
      <c r="F59" s="8"/>
      <c r="G59" s="91">
        <v>0</v>
      </c>
      <c r="H59" s="8"/>
      <c r="I59" s="91">
        <f t="shared" si="0"/>
        <v>1021548060</v>
      </c>
      <c r="J59" s="8"/>
      <c r="K59" s="13"/>
      <c r="L59" s="8"/>
      <c r="M59" s="12">
        <v>0</v>
      </c>
      <c r="N59" s="8"/>
      <c r="O59" s="141">
        <f>VLOOKUP(A59,'درآمد ناشی از تغییر قیمت اوراق'!$A$7:$Q$40,17,0)</f>
        <v>1021548060</v>
      </c>
      <c r="P59" s="141"/>
      <c r="Q59" s="141"/>
      <c r="R59" s="8"/>
      <c r="S59" s="91">
        <v>0</v>
      </c>
      <c r="T59" s="8"/>
      <c r="U59" s="100">
        <f t="shared" si="1"/>
        <v>1021548060</v>
      </c>
      <c r="V59" s="8"/>
      <c r="W59" s="13"/>
    </row>
    <row r="60" spans="1:35" ht="30" customHeight="1">
      <c r="A60" s="36" t="s">
        <v>226</v>
      </c>
      <c r="B60" s="8"/>
      <c r="C60" s="12">
        <v>0</v>
      </c>
      <c r="D60" s="8"/>
      <c r="E60" s="91">
        <v>2987973037</v>
      </c>
      <c r="F60" s="8"/>
      <c r="G60" s="91">
        <v>0</v>
      </c>
      <c r="H60" s="8"/>
      <c r="I60" s="91">
        <f t="shared" si="0"/>
        <v>2987973037</v>
      </c>
      <c r="J60" s="8"/>
      <c r="K60" s="13"/>
      <c r="L60" s="8"/>
      <c r="M60" s="12">
        <v>0</v>
      </c>
      <c r="N60" s="8"/>
      <c r="O60" s="141">
        <f>VLOOKUP(A60,'درآمد ناشی از تغییر قیمت اوراق'!$A$7:$Q$40,17,0)</f>
        <v>9310678412</v>
      </c>
      <c r="P60" s="141"/>
      <c r="Q60" s="141"/>
      <c r="R60" s="8"/>
      <c r="S60" s="91">
        <v>0</v>
      </c>
      <c r="T60" s="8"/>
      <c r="U60" s="100">
        <f t="shared" si="1"/>
        <v>9310678412</v>
      </c>
      <c r="V60" s="8"/>
      <c r="W60" s="13"/>
    </row>
    <row r="61" spans="1:35" s="106" customFormat="1" ht="30" customHeight="1" thickBot="1">
      <c r="A61" s="22" t="s">
        <v>46</v>
      </c>
      <c r="B61" s="22"/>
      <c r="C61" s="28">
        <f>SUM(C8:C60)</f>
        <v>0</v>
      </c>
      <c r="D61" s="22"/>
      <c r="E61" s="155">
        <f>SUM(E8:E60)-4</f>
        <v>578992728035</v>
      </c>
      <c r="F61" s="156"/>
      <c r="G61" s="155">
        <f>SUM(G8:G60)</f>
        <v>48991058110</v>
      </c>
      <c r="H61" s="156"/>
      <c r="I61" s="153">
        <f>E61+G61+C61</f>
        <v>627983786145</v>
      </c>
      <c r="J61" s="156"/>
      <c r="K61" s="157"/>
      <c r="L61" s="156"/>
      <c r="M61" s="152">
        <f>SUM(M8:M60)</f>
        <v>108338151124</v>
      </c>
      <c r="N61" s="156"/>
      <c r="O61" s="158">
        <f>SUM(O8:O60)</f>
        <v>1250261151214</v>
      </c>
      <c r="P61" s="158"/>
      <c r="Q61" s="158"/>
      <c r="R61" s="156"/>
      <c r="S61" s="155">
        <f>SUM(S8:S60)</f>
        <v>4497173141</v>
      </c>
      <c r="T61" s="22"/>
      <c r="U61" s="159">
        <f>SUM(U8:U60)</f>
        <v>1363096475479</v>
      </c>
      <c r="V61" s="22"/>
      <c r="W61" s="29"/>
      <c r="Y61" s="8"/>
      <c r="Z61" s="8"/>
      <c r="AA61" s="8"/>
      <c r="AB61" s="67"/>
      <c r="AC61" s="8"/>
      <c r="AD61" s="8"/>
      <c r="AE61" s="8"/>
      <c r="AF61" s="8"/>
      <c r="AG61" s="8"/>
      <c r="AH61" s="8"/>
      <c r="AI61" s="67"/>
    </row>
    <row r="62" spans="1:35" ht="30" customHeight="1" thickTop="1">
      <c r="E62" s="75"/>
    </row>
    <row r="63" spans="1:35" ht="30" customHeight="1">
      <c r="M63" s="39"/>
      <c r="Q63" s="75"/>
    </row>
    <row r="64" spans="1:35" ht="30" customHeight="1">
      <c r="C64" s="39"/>
      <c r="E64" s="75"/>
      <c r="M64" s="39"/>
    </row>
    <row r="65" spans="3:13" ht="30" customHeight="1">
      <c r="C65" s="39"/>
      <c r="M65" s="39"/>
    </row>
    <row r="66" spans="3:13" ht="30" customHeight="1">
      <c r="G66" s="67"/>
    </row>
    <row r="67" spans="3:13" ht="30" customHeight="1">
      <c r="C67" s="108"/>
    </row>
    <row r="68" spans="3:13" ht="30" customHeight="1">
      <c r="C68" s="109"/>
    </row>
  </sheetData>
  <autoFilter ref="A1:A66" xr:uid="{00000000-0001-0000-0800-000000000000}"/>
  <mergeCells count="77">
    <mergeCell ref="O61:Q61"/>
    <mergeCell ref="O58:Q58"/>
    <mergeCell ref="O60:Q60"/>
    <mergeCell ref="O53:Q53"/>
    <mergeCell ref="O54:Q54"/>
    <mergeCell ref="O55:Q55"/>
    <mergeCell ref="O56:Q56"/>
    <mergeCell ref="O57:Q57"/>
    <mergeCell ref="O59:Q59"/>
    <mergeCell ref="O48:Q48"/>
    <mergeCell ref="O49:Q49"/>
    <mergeCell ref="O50:Q50"/>
    <mergeCell ref="O51:Q51"/>
    <mergeCell ref="O52:Q52"/>
    <mergeCell ref="O46:Q46"/>
    <mergeCell ref="O38:Q38"/>
    <mergeCell ref="O39:Q39"/>
    <mergeCell ref="O40:Q40"/>
    <mergeCell ref="O41:Q41"/>
    <mergeCell ref="O42:Q42"/>
    <mergeCell ref="O36:Q36"/>
    <mergeCell ref="O37:Q37"/>
    <mergeCell ref="O43:Q43"/>
    <mergeCell ref="O44:Q44"/>
    <mergeCell ref="O45:Q45"/>
    <mergeCell ref="O31:Q31"/>
    <mergeCell ref="O32:Q32"/>
    <mergeCell ref="O33:Q33"/>
    <mergeCell ref="O34:Q34"/>
    <mergeCell ref="O35:Q35"/>
    <mergeCell ref="O26:Q26"/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16:Q16"/>
    <mergeCell ref="O17:Q17"/>
    <mergeCell ref="O18:Q18"/>
    <mergeCell ref="O19:Q19"/>
    <mergeCell ref="O20:Q20"/>
    <mergeCell ref="A1:W1"/>
    <mergeCell ref="A2:W2"/>
    <mergeCell ref="A3:W3"/>
    <mergeCell ref="AJ25:AK25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9:Q9"/>
    <mergeCell ref="O47:Q47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4:Q14"/>
    <mergeCell ref="O15:Q15"/>
  </mergeCells>
  <pageMargins left="0.39" right="0.39" top="0.39" bottom="0.39" header="0" footer="0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2025-12-01T10:49:55Z</cp:lastPrinted>
  <dcterms:created xsi:type="dcterms:W3CDTF">2025-08-25T13:34:27Z</dcterms:created>
  <dcterms:modified xsi:type="dcterms:W3CDTF">2026-01-26T13:06:08Z</dcterms:modified>
</cp:coreProperties>
</file>