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Bakhshi Sanaye Surena\رویین\گزارشات قانونی و عملکرد\صورت وضعیت پرتفوی\1404\14041030\"/>
    </mc:Choice>
  </mc:AlternateContent>
  <xr:revisionPtr revIDLastSave="0" documentId="13_ncr:1_{DE3A8971-E2B0-478C-AD9A-FE2E70EDD2F5}" xr6:coauthVersionLast="47" xr6:coauthVersionMax="47" xr10:uidLastSave="{00000000-0000-0000-0000-000000000000}"/>
  <bookViews>
    <workbookView xWindow="-120" yWindow="-120" windowWidth="29040" windowHeight="15840" tabRatio="838" firstSheet="3" activeTab="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  " sheetId="22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9" hidden="1">'درآمد اعمال اختیار'!$A$1:$A$40</definedName>
    <definedName name="_xlnm._FilterDatabase" localSheetId="8" hidden="1">'درآمد سرمایه گذاری در سهام'!$A$1:$A$71</definedName>
    <definedName name="_xlnm._FilterDatabase" localSheetId="20" hidden="1">'درآمد ناشی از تغییر قیمت اوراق'!$A$1:$A$41</definedName>
    <definedName name="_xlnm._FilterDatabase" localSheetId="18" hidden="1">'درآمد ناشی از فروش  '!$A$1:$A$57</definedName>
    <definedName name="_xlnm._FilterDatabase" localSheetId="1" hidden="1">سهام!$A$1:$C$49</definedName>
    <definedName name="_xlnm.Print_Area" localSheetId="4">اوراق!$A$1:$AM$8</definedName>
    <definedName name="_xlnm.Print_Area" localSheetId="2">'اوراق مشتقه'!$A$1:$AX$17</definedName>
    <definedName name="_xlnm.Print_Area" localSheetId="5">'تعدیل قیمت'!$A$1:$N$7</definedName>
    <definedName name="_xlnm.Print_Area" localSheetId="7">درآمد!$A$1:$K$11</definedName>
    <definedName name="_xlnm.Print_Area" localSheetId="19">'درآمد اعمال اختیار'!$A$1:$U$39</definedName>
    <definedName name="_xlnm.Print_Area" localSheetId="12">'درآمد سپرده بانکی'!$A$1:$K$12</definedName>
    <definedName name="_xlnm.Print_Area" localSheetId="10">'درآمد سرمایه گذاری در اوراق به'!$A$1:$S$7</definedName>
    <definedName name="_xlnm.Print_Area" localSheetId="8">'درآمد سرمایه گذاری در سهام'!$A$1:$U$68</definedName>
    <definedName name="_xlnm.Print_Area" localSheetId="9">'درآمد سرمایه گذاری در صندوق'!$A$1:$W$8</definedName>
    <definedName name="_xlnm.Print_Area" localSheetId="14">'درآمد سود سهام'!$A$1:$T$26</definedName>
    <definedName name="_xlnm.Print_Area" localSheetId="15">'درآمد سود صندوق'!$A$1:$L$7</definedName>
    <definedName name="_xlnm.Print_Area" localSheetId="20">'درآمد ناشی از تغییر قیمت اوراق'!$A$1:$I$40</definedName>
    <definedName name="_xlnm.Print_Area" localSheetId="13">'سایر درآمدها'!$A$1:$G$11</definedName>
    <definedName name="_xlnm.Print_Area" localSheetId="6">سپرده!$A$1:$M$12</definedName>
    <definedName name="_xlnm.Print_Area" localSheetId="1">سهام!$A$1:$AB$45</definedName>
    <definedName name="_xlnm.Print_Area" localSheetId="16">'سود اوراق بهادار'!$A$1:$T$7</definedName>
    <definedName name="_xlnm.Print_Area" localSheetId="17">'سود سپرده بانکی'!$A$1:$M$12</definedName>
    <definedName name="_xlnm.Print_Area" localSheetId="0">'صورت وضعیت'!$A$1:$C$14</definedName>
    <definedName name="_xlnm.Print_Area" localSheetId="11">'مبالغ تخصیصی اوراق'!$A$1:$R$7</definedName>
    <definedName name="_xlnm.Print_Area" localSheetId="3">'واحدهای صندوق'!$A$1:$AA$8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H11" i="8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8" i="9"/>
  <c r="H38" i="21"/>
  <c r="D38" i="21"/>
  <c r="S42" i="2" l="1"/>
  <c r="S41" i="2"/>
  <c r="H39" i="21"/>
  <c r="H37" i="21"/>
  <c r="I34" i="21"/>
  <c r="I33" i="21"/>
  <c r="D39" i="21"/>
  <c r="D37" i="21"/>
  <c r="AA45" i="2" l="1"/>
  <c r="E34" i="21"/>
  <c r="E33" i="21"/>
  <c r="E18" i="21"/>
  <c r="Q53" i="22"/>
  <c r="Q52" i="22"/>
  <c r="Q51" i="22"/>
  <c r="I53" i="22"/>
  <c r="I52" i="22"/>
  <c r="I51" i="22"/>
  <c r="W38" i="2"/>
  <c r="W31" i="2"/>
  <c r="W28" i="2"/>
  <c r="W14" i="2"/>
  <c r="W19" i="2"/>
  <c r="W18" i="2"/>
  <c r="W11" i="2"/>
  <c r="S43" i="2" l="1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4" i="2"/>
  <c r="S9" i="2"/>
  <c r="L11" i="7" l="1"/>
  <c r="J7" i="7" l="1"/>
  <c r="J8" i="7"/>
  <c r="J9" i="7"/>
  <c r="J10" i="7"/>
  <c r="G39" i="20" l="1"/>
  <c r="O39" i="20"/>
  <c r="O68" i="9" l="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5" i="21"/>
  <c r="I36" i="21"/>
  <c r="I7" i="21"/>
  <c r="E35" i="21"/>
  <c r="E32" i="21"/>
  <c r="E17" i="21"/>
  <c r="E8" i="21"/>
  <c r="E9" i="21"/>
  <c r="E10" i="21"/>
  <c r="E12" i="21"/>
  <c r="E13" i="21"/>
  <c r="E14" i="21"/>
  <c r="E15" i="21"/>
  <c r="E16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6" i="21"/>
  <c r="E7" i="21"/>
  <c r="Q8" i="22" l="1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4" i="22"/>
  <c r="Q55" i="22"/>
  <c r="Q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4" i="22"/>
  <c r="I55" i="22"/>
  <c r="I7" i="22"/>
  <c r="E56" i="22"/>
  <c r="Q56" i="22" l="1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7" i="15"/>
  <c r="M8" i="15" l="1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7" i="15"/>
  <c r="M8" i="18"/>
  <c r="M9" i="18"/>
  <c r="M10" i="18"/>
  <c r="M7" i="18"/>
  <c r="G10" i="18"/>
  <c r="G9" i="18"/>
  <c r="G8" i="18"/>
  <c r="G7" i="18"/>
  <c r="H40" i="21"/>
  <c r="B40" i="21" l="1"/>
  <c r="F40" i="21"/>
  <c r="U39" i="20"/>
  <c r="K39" i="20"/>
  <c r="E39" i="20"/>
  <c r="Q39" i="20"/>
  <c r="I32" i="20"/>
  <c r="N32" i="20" s="1"/>
  <c r="I28" i="20"/>
  <c r="N28" i="20" s="1"/>
  <c r="I27" i="20"/>
  <c r="N27" i="20" s="1"/>
  <c r="I26" i="20"/>
  <c r="N26" i="20" s="1"/>
  <c r="I12" i="20"/>
  <c r="N12" i="20" s="1"/>
  <c r="I10" i="20"/>
  <c r="N10" i="20" s="1"/>
  <c r="N39" i="20" l="1"/>
  <c r="S39" i="20"/>
  <c r="I39" i="20"/>
  <c r="Q66" i="9" l="1"/>
  <c r="O56" i="22"/>
  <c r="M56" i="22"/>
  <c r="K56" i="22"/>
  <c r="G56" i="22"/>
  <c r="C56" i="22"/>
  <c r="Q67" i="9"/>
  <c r="G66" i="9"/>
  <c r="Q26" i="9"/>
  <c r="G26" i="9"/>
  <c r="G24" i="9"/>
  <c r="Q39" i="9"/>
  <c r="G39" i="9"/>
  <c r="Q36" i="9"/>
  <c r="G36" i="9"/>
  <c r="Q52" i="9"/>
  <c r="G52" i="9"/>
  <c r="Q32" i="9"/>
  <c r="G32" i="9"/>
  <c r="G20" i="9"/>
  <c r="Q40" i="9"/>
  <c r="G40" i="9"/>
  <c r="Q51" i="9"/>
  <c r="G51" i="9"/>
  <c r="G43" i="9"/>
  <c r="Q48" i="9"/>
  <c r="G48" i="9"/>
  <c r="Q42" i="9"/>
  <c r="G42" i="9"/>
  <c r="Q29" i="9"/>
  <c r="G29" i="9"/>
  <c r="G8" i="9"/>
  <c r="G41" i="9"/>
  <c r="G22" i="9"/>
  <c r="Q34" i="9"/>
  <c r="G34" i="9"/>
  <c r="Q38" i="9"/>
  <c r="G38" i="9"/>
  <c r="Q47" i="9"/>
  <c r="G47" i="9"/>
  <c r="Q31" i="9"/>
  <c r="G31" i="9"/>
  <c r="Q46" i="9"/>
  <c r="G46" i="9"/>
  <c r="Q11" i="9"/>
  <c r="G11" i="9"/>
  <c r="Q23" i="9"/>
  <c r="G23" i="9"/>
  <c r="G21" i="9"/>
  <c r="G25" i="9"/>
  <c r="G37" i="9"/>
  <c r="G35" i="9"/>
  <c r="G14" i="9"/>
  <c r="G44" i="9"/>
  <c r="G55" i="9"/>
  <c r="Q58" i="9"/>
  <c r="G58" i="9"/>
  <c r="Q68" i="9" l="1"/>
  <c r="E68" i="9"/>
  <c r="I40" i="21"/>
  <c r="I56" i="22"/>
  <c r="G68" i="9"/>
  <c r="F11" i="7"/>
  <c r="M19" i="9"/>
  <c r="M17" i="9"/>
  <c r="C68" i="9"/>
  <c r="H11" i="13" l="1"/>
  <c r="G40" i="21" l="1"/>
  <c r="W45" i="2"/>
  <c r="Y45" i="2"/>
  <c r="Q45" i="2"/>
  <c r="O45" i="2"/>
  <c r="M45" i="2"/>
  <c r="K45" i="2"/>
  <c r="I45" i="2"/>
  <c r="G45" i="2"/>
  <c r="E45" i="2"/>
  <c r="H11" i="7"/>
  <c r="D11" i="7"/>
  <c r="M42" i="9"/>
  <c r="M35" i="9"/>
  <c r="M18" i="9"/>
  <c r="M20" i="9"/>
  <c r="M37" i="9"/>
  <c r="M24" i="9"/>
  <c r="M45" i="9"/>
  <c r="M43" i="9"/>
  <c r="M8" i="9"/>
  <c r="M44" i="9"/>
  <c r="M48" i="9"/>
  <c r="M46" i="9"/>
  <c r="M47" i="9"/>
  <c r="M31" i="9"/>
  <c r="Q25" i="15"/>
  <c r="O25" i="15"/>
  <c r="M25" i="15"/>
  <c r="K25" i="15"/>
  <c r="I25" i="15"/>
  <c r="F10" i="14"/>
  <c r="D10" i="14"/>
  <c r="D11" i="13"/>
  <c r="I11" i="18"/>
  <c r="C11" i="18"/>
  <c r="R68" i="9" l="1"/>
  <c r="M68" i="9"/>
  <c r="I68" i="9"/>
  <c r="S45" i="2"/>
  <c r="M11" i="18"/>
  <c r="G11" i="18"/>
  <c r="J11" i="7"/>
  <c r="S25" i="15"/>
  <c r="F11" i="8" l="1"/>
  <c r="C40" i="21" l="1"/>
  <c r="E40" i="21"/>
  <c r="D11" i="21"/>
  <c r="D40" i="21" l="1"/>
</calcChain>
</file>

<file path=xl/sharedStrings.xml><?xml version="1.0" encoding="utf-8"?>
<sst xmlns="http://schemas.openxmlformats.org/spreadsheetml/2006/main" count="658" uniqueCount="274">
  <si>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</si>
  <si>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</si>
  <si>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</si>
  <si>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</si>
  <si>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</si>
  <si>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</si>
  <si>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</si>
  <si>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</si>
  <si>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</si>
  <si>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</si>
  <si>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</si>
  <si>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</si>
  <si>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</si>
  <si>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</si>
  <si>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</si>
  <si>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</si>
  <si>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</si>
  <si>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</si>
  <si>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</si>
  <si>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</si>
  <si>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</si>
  <si>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</si>
  <si>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</si>
  <si>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پویا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</si>
  <si>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</si>
  <si>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</si>
  <si>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</si>
  <si>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</si>
  <si>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</si>
  <si>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</si>
  <si>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امیرکبیرکاشان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</si>
  <si>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</si>
  <si>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</si>
  <si>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</si>
  <si>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</si>
  <si>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</si>
  <si>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</si>
  <si>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</si>
  <si>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</si>
  <si>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</si>
  <si>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</si>
  <si>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مخابرات ایران</t>
  </si>
  <si>
    <t>بازرسی مهندسی و صنعتی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</si>
  <si>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</si>
  <si>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</si>
  <si>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</si>
  <si>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</si>
  <si>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</si>
  <si>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</si>
  <si>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</si>
  <si>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</si>
  <si>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</si>
  <si>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</si>
  <si>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</si>
  <si>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</si>
  <si>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</si>
  <si>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</si>
  <si>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اختیارخ فولاد-1900-1404/09/12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</si>
  <si>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</si>
  <si>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</si>
  <si>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</si>
  <si>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</si>
  <si>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</si>
  <si>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</si>
  <si>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</si>
  <si>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</si>
  <si>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</si>
  <si>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</si>
  <si>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</si>
  <si>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</si>
  <si>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</si>
  <si>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</si>
  <si>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</si>
  <si>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</si>
  <si>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</si>
  <si>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</si>
  <si>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</si>
  <si>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</si>
  <si>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</si>
  <si>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</si>
  <si>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</si>
  <si>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</si>
  <si>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</si>
  <si>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</si>
  <si>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</si>
  <si>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</si>
  <si>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</si>
  <si>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</si>
  <si>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</si>
  <si>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</si>
  <si>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</si>
  <si>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</si>
  <si>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 رویین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</si>
  <si>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</si>
  <si>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</si>
  <si>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</si>
  <si>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</si>
  <si>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</si>
  <si>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</si>
  <si>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</si>
  <si>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</si>
  <si>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</si>
  <si>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</si>
  <si>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</si>
  <si>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</si>
  <si>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</si>
  <si>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</si>
  <si>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</si>
  <si>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</si>
  <si>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</si>
  <si>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</si>
  <si>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.بیمه ایران - معین</t>
  </si>
  <si>
    <t>پالایش نفت اصفهان</t>
  </si>
  <si>
    <t>سرمایه گذاری مهر</t>
  </si>
  <si>
    <t>توسعه سرمایه و صنعت غدیر</t>
  </si>
  <si>
    <t>دشت‌ مرغاب‌</t>
  </si>
  <si>
    <t>کشتیرانی دریای خزر</t>
  </si>
  <si>
    <t>صنایع غذایی رضوی</t>
  </si>
  <si>
    <t>سایپا</t>
  </si>
  <si>
    <t>-2-2</t>
  </si>
  <si>
    <t>درآمد حاصل از سرمایه­گذاری در واحدهای صندوق</t>
  </si>
  <si>
    <t>درآمد سود صندوق</t>
  </si>
  <si>
    <t>درآمد حاصل از سرمایه­گذاری در اوراق بهادار با درآمد ثابت: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</si>
  <si>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</si>
  <si>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</si>
  <si>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</si>
  <si>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</si>
  <si>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</si>
  <si>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</si>
  <si>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</si>
  <si>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</si>
  <si>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</si>
  <si>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</si>
  <si>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</si>
  <si>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</si>
  <si>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</si>
  <si>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</si>
  <si>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</si>
  <si>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</si>
  <si>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</si>
  <si>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</si>
  <si>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</si>
  <si>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</si>
  <si>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</si>
  <si>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</si>
  <si>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</si>
  <si>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1404/04/22</t>
  </si>
  <si>
    <t>1404/04/30</t>
  </si>
  <si>
    <t>1404/05/13</t>
  </si>
  <si>
    <t>1404/05/14</t>
  </si>
  <si>
    <t>1404/04/05</t>
  </si>
  <si>
    <t>1404/05/05</t>
  </si>
  <si>
    <t>1404/04/29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</si>
  <si>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</si>
  <si>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</si>
  <si>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</si>
  <si>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</si>
  <si>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</si>
  <si>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</si>
  <si>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</si>
  <si>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</si>
  <si>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</si>
  <si>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</si>
  <si>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</si>
  <si>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</si>
  <si>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</si>
  <si>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</si>
  <si>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</si>
  <si>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</si>
  <si>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</si>
  <si>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</si>
  <si>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</si>
  <si>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</si>
  <si>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</si>
  <si>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</si>
  <si>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</si>
  <si>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</si>
  <si>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</si>
  <si>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 بخشی صنایع سورنا- نماد رویین</t>
  </si>
  <si>
    <t>صورت وضعیت پرتفوی</t>
  </si>
  <si>
    <t xml:space="preserve">صورت وضعیت پرتفوی </t>
  </si>
  <si>
    <t>صندوق سرمایه گذاری بخشی صنایع سورنا-نماد رویین</t>
  </si>
  <si>
    <t>صورت وضعیت درآمدها</t>
  </si>
  <si>
    <t xml:space="preserve">صورت وضعیت درآمدها </t>
  </si>
  <si>
    <t>درصد به کل دارایی‌ها</t>
  </si>
  <si>
    <t>سرمایه‌گذاری‌توکافولاد</t>
  </si>
  <si>
    <t>معدنی و صنعتی گل گهر</t>
  </si>
  <si>
    <t xml:space="preserve">گروه مپنا </t>
  </si>
  <si>
    <t>مس‌ شهیدباهنر</t>
  </si>
  <si>
    <t>توسعه‌معادن‌وفلزات‌</t>
  </si>
  <si>
    <t>اختیارخ فولاد-2800-1404/09/12</t>
  </si>
  <si>
    <t>اختیارخ فولاد-2600-1404/09/12</t>
  </si>
  <si>
    <t>2-1</t>
  </si>
  <si>
    <t>2-3</t>
  </si>
  <si>
    <t>2-4</t>
  </si>
  <si>
    <t>2-5</t>
  </si>
  <si>
    <t>2-1-درآمد حاصل از سرمایه­گذاری در سهام و حق تقدم سهام</t>
  </si>
  <si>
    <t>2-3-</t>
  </si>
  <si>
    <t>2-3-1</t>
  </si>
  <si>
    <t>2-4-</t>
  </si>
  <si>
    <t>2-5-</t>
  </si>
  <si>
    <t>تولیدی چدن سازان</t>
  </si>
  <si>
    <t>جنرال مکانیک</t>
  </si>
  <si>
    <t>سپنتا</t>
  </si>
  <si>
    <t>نورد آلومینیوم</t>
  </si>
  <si>
    <t>اختیارخ فولاد-3250-1404/09/12</t>
  </si>
  <si>
    <t>اختیارخ فولاد-3000-1404/09/12</t>
  </si>
  <si>
    <t>توسعه‌معادن‌وفلزات</t>
  </si>
  <si>
    <t>گروه مپنا</t>
  </si>
  <si>
    <t>1404/07/22</t>
  </si>
  <si>
    <t>آهن و فولاد غدیر ایرانیان</t>
  </si>
  <si>
    <t>صبا فولاد خلیج فارس</t>
  </si>
  <si>
    <t>معدنی و صنعتی چادرملو</t>
  </si>
  <si>
    <t>پویا زرکان آق دره</t>
  </si>
  <si>
    <t>فراورده های نسوزایران</t>
  </si>
  <si>
    <t>سرمایه گذاری صدرتامین</t>
  </si>
  <si>
    <t>مس شهیدباهنر</t>
  </si>
  <si>
    <t>فولاد خوزستان</t>
  </si>
  <si>
    <t>ایران خودرو</t>
  </si>
  <si>
    <t>فراورده‌ های‌ نسوزایران‌</t>
  </si>
  <si>
    <t>معدنی‌وصنعتی‌چادرملو</t>
  </si>
  <si>
    <t>توسعه نیشکر و صنایع جانبی</t>
  </si>
  <si>
    <t>نوردوقطعات فولادی</t>
  </si>
  <si>
    <t>ملی صنایع مس ایران</t>
  </si>
  <si>
    <t>بانک اقتصاد نوین</t>
  </si>
  <si>
    <t>گروه صنعتی سپاهان</t>
  </si>
  <si>
    <t>سرمایه‌گذاری مهر</t>
  </si>
  <si>
    <t>دشت مرغاب</t>
  </si>
  <si>
    <t>اختیارخ فولاد-6500-1404/05/15</t>
  </si>
  <si>
    <t>اختیارخ وبملت-3250-1404/05/22</t>
  </si>
  <si>
    <t>اختیارخ وبملت-3500-1404/05/22</t>
  </si>
  <si>
    <t>اختیارخ وبملت-3750-1404/05/22</t>
  </si>
  <si>
    <t>اختیارخ وبملت-4000-1404/05/22</t>
  </si>
  <si>
    <t>اختیارخ وبملت-4500-1404/05/22</t>
  </si>
  <si>
    <t>اختیارخ وبملت-2000-1404/04/25</t>
  </si>
  <si>
    <t>اختیارخ فولاد-2400-1404/07/09</t>
  </si>
  <si>
    <t>اختیارخ فولاد-2600-1404/07/09</t>
  </si>
  <si>
    <t>اختیارخ فولاد-3000-1404/07/09</t>
  </si>
  <si>
    <t>اختیارخ فولاد-3250-1404/07/09</t>
  </si>
  <si>
    <t>اختیارخ فولاد-3500-1404/07/09</t>
  </si>
  <si>
    <t>اختیارخ فولاد-3750-1404/07/09</t>
  </si>
  <si>
    <t>اختیارخ فولاد-4000-1404/07/09</t>
  </si>
  <si>
    <t>اختیارخ فولاد-4500-1404/07/09</t>
  </si>
  <si>
    <t>اختیارخ فولاد-5000-1404/07/09</t>
  </si>
  <si>
    <t>اختیارخ فولاد-5500-1404/07/09</t>
  </si>
  <si>
    <t>اختیارخ فولاد-6000-1404/07/09</t>
  </si>
  <si>
    <t>اختیارخ اهرم-18000-1404/08/28</t>
  </si>
  <si>
    <t>اختیارخ اهرم-16000-1404/08/28</t>
  </si>
  <si>
    <t>اختیارخ اهرم-30000-1404/08/28</t>
  </si>
  <si>
    <t>اختیارف اهرم-16000-1404/07/30</t>
  </si>
  <si>
    <t>اختیارخ فولاد-2200-1404/09/12</t>
  </si>
  <si>
    <t>اختیارخ فولاد-1700-1404/09/12</t>
  </si>
  <si>
    <t>1404/09/30</t>
  </si>
  <si>
    <t>1404/09/08</t>
  </si>
  <si>
    <t>آلومینیوم ایران</t>
  </si>
  <si>
    <t>هامون نایزه</t>
  </si>
  <si>
    <t>اختیارخ فولاد-3500-1404/11/08</t>
  </si>
  <si>
    <t>اختیارخ فولاد-3750-1404/11/08</t>
  </si>
  <si>
    <t>1404/11/08</t>
  </si>
  <si>
    <t>شمش طلا GoldBar</t>
  </si>
  <si>
    <t>شمش نقره SilverBar</t>
  </si>
  <si>
    <t>توسعه‌معادن‌و‌فلزات</t>
  </si>
  <si>
    <t>ح. بیمه ایران معین</t>
  </si>
  <si>
    <t>اختیارخ فولاد-37500-1404/11/08</t>
  </si>
  <si>
    <t>بهای تمام شده سهم</t>
  </si>
  <si>
    <t>مالیات اعمال</t>
  </si>
  <si>
    <t>برای ماه منتهی به 1404/10/30</t>
  </si>
  <si>
    <t>1404/10/30</t>
  </si>
  <si>
    <t>موقعیت خرید</t>
  </si>
  <si>
    <t>اختیارخ فولاد-3250-1404/11/08</t>
  </si>
  <si>
    <t>آلیاژ گستر هامون</t>
  </si>
  <si>
    <t>کالسیمین</t>
  </si>
  <si>
    <t>اختیارخ فولاد-32500-1404/11/08</t>
  </si>
  <si>
    <t>کالسمین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</si>
</sst>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#,##0.0"/>
  </numFmts>
  <fonts count="19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b/>
      <sz val="12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color theme="1"/>
      <name val="B Nazanin"/>
      <charset val="178"/>
    </font>
    <font>
      <sz val="11"/>
      <color rgb="FF262626"/>
      <name val="IRANSans"/>
    </font>
    <font>
      <sz val="1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36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1" fillId="0" borderId="3" xfId="0" applyNumberFormat="1" applyFont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3" fontId="10" fillId="0" borderId="0" xfId="0" applyNumberFormat="1" applyFont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8" fontId="1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38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38" fontId="11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1" fillId="0" borderId="2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left"/>
    </xf>
    <xf numFmtId="38" fontId="13" fillId="0" borderId="5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right" vertical="center"/>
    </xf>
    <xf numFmtId="38" fontId="1" fillId="3" borderId="0" xfId="0" applyNumberFormat="1" applyFont="1" applyFill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13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38" fontId="1" fillId="0" borderId="0" xfId="0" applyNumberFormat="1" applyFont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3" fillId="0" borderId="8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37" fontId="1" fillId="0" borderId="2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37" fontId="2" fillId="0" borderId="0" xfId="1" applyNumberFormat="1" applyFont="1" applyFill="1" applyBorder="1" applyAlignment="1">
      <alignment horizontal="center" vertical="center"/>
    </xf>
    <xf numFmtId="37" fontId="1" fillId="0" borderId="7" xfId="1" applyNumberFormat="1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37" fontId="9" fillId="0" borderId="7" xfId="1" applyNumberFormat="1" applyFont="1" applyFill="1" applyBorder="1" applyAlignment="1">
      <alignment horizontal="center" vertical="center"/>
    </xf>
    <xf numFmtId="37" fontId="5" fillId="0" borderId="7" xfId="1" applyNumberFormat="1" applyFont="1" applyFill="1" applyBorder="1" applyAlignment="1">
      <alignment horizontal="center" vertical="center"/>
    </xf>
    <xf numFmtId="37" fontId="2" fillId="0" borderId="0" xfId="1" applyNumberFormat="1" applyFont="1" applyFill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2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left"/>
    </xf>
    <xf numFmtId="38" fontId="1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4" borderId="10" xfId="0" applyFont="1" applyFill="1" applyBorder="1" applyAlignment="1">
      <alignment horizontal="right" vertical="center" wrapText="1" shrinkToFit="1" readingOrder="2"/>
    </xf>
    <xf numFmtId="0" fontId="2" fillId="0" borderId="0" xfId="0" applyFont="1" applyAlignment="1">
      <alignment horizontal="center" vertical="center" readingOrder="2"/>
    </xf>
    <xf numFmtId="3" fontId="17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left"/>
    </xf>
    <xf numFmtId="164" fontId="5" fillId="0" borderId="7" xfId="1" applyNumberFormat="1" applyFont="1" applyFill="1" applyBorder="1" applyAlignment="1">
      <alignment horizontal="center" vertical="center"/>
    </xf>
    <xf numFmtId="37" fontId="1" fillId="0" borderId="8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40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8" fontId="1" fillId="3" borderId="7" xfId="0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64" fontId="2" fillId="3" borderId="0" xfId="1" applyNumberFormat="1" applyFont="1" applyFill="1" applyAlignment="1">
      <alignment horizontal="right" vertical="center"/>
    </xf>
    <xf numFmtId="164" fontId="2" fillId="3" borderId="0" xfId="1" applyNumberFormat="1" applyFont="1" applyFill="1" applyBorder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37" fontId="7" fillId="3" borderId="0" xfId="1" applyNumberFormat="1" applyFont="1" applyFill="1" applyBorder="1" applyAlignment="1">
      <alignment horizontal="center" vertical="center" wrapText="1"/>
    </xf>
    <xf numFmtId="37" fontId="7" fillId="3" borderId="0" xfId="1" applyNumberFormat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37" fontId="4" fillId="3" borderId="0" xfId="1" applyNumberFormat="1" applyFont="1" applyFill="1" applyBorder="1" applyAlignment="1">
      <alignment horizontal="center" vertical="center" wrapText="1"/>
    </xf>
    <xf numFmtId="37" fontId="4" fillId="3" borderId="0" xfId="1" applyNumberFormat="1" applyFont="1" applyFill="1" applyBorder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 wrapText="1"/>
    </xf>
    <xf numFmtId="43" fontId="7" fillId="3" borderId="0" xfId="1" applyFont="1" applyFill="1" applyAlignment="1">
      <alignment horizontal="right" vertical="center" wrapText="1"/>
    </xf>
    <xf numFmtId="164" fontId="7" fillId="3" borderId="0" xfId="1" applyNumberFormat="1" applyFont="1" applyFill="1" applyAlignment="1">
      <alignment vertical="center"/>
    </xf>
    <xf numFmtId="37" fontId="2" fillId="3" borderId="0" xfId="1" applyNumberFormat="1" applyFont="1" applyFill="1" applyBorder="1" applyAlignment="1">
      <alignment horizontal="center" vertical="center"/>
    </xf>
    <xf numFmtId="164" fontId="7" fillId="3" borderId="0" xfId="1" applyNumberFormat="1" applyFont="1" applyFill="1" applyAlignment="1">
      <alignment horizontal="right" vertical="center" wrapText="1"/>
    </xf>
    <xf numFmtId="3" fontId="1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164" fontId="2" fillId="3" borderId="11" xfId="1" applyNumberFormat="1" applyFont="1" applyFill="1" applyBorder="1" applyAlignment="1">
      <alignment horizontal="center" vertical="center"/>
    </xf>
    <xf numFmtId="164" fontId="4" fillId="3" borderId="11" xfId="1" applyNumberFormat="1" applyFont="1" applyFill="1" applyBorder="1" applyAlignment="1">
      <alignment horizontal="center" vertical="center" wrapText="1"/>
    </xf>
    <xf numFmtId="37" fontId="7" fillId="3" borderId="11" xfId="1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7" fontId="4" fillId="3" borderId="2" xfId="1" applyNumberFormat="1" applyFont="1" applyFill="1" applyBorder="1" applyAlignment="1">
      <alignment horizontal="center" vertical="center" wrapText="1"/>
    </xf>
    <xf numFmtId="37" fontId="4" fillId="3" borderId="0" xfId="1" applyNumberFormat="1" applyFont="1" applyFill="1" applyAlignment="1">
      <alignment horizontal="center" vertical="center" wrapText="1"/>
    </xf>
    <xf numFmtId="164" fontId="7" fillId="3" borderId="0" xfId="1" applyNumberFormat="1" applyFont="1" applyFill="1" applyAlignment="1">
      <alignment horizontal="center" vertical="center"/>
    </xf>
    <xf numFmtId="3" fontId="16" fillId="0" borderId="0" xfId="0" applyNumberFormat="1" applyFont="1"/>
    <xf numFmtId="3" fontId="1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8" fontId="7" fillId="3" borderId="0" xfId="0" applyNumberFormat="1" applyFont="1" applyFill="1" applyAlignment="1">
      <alignment horizontal="center" vertical="center"/>
    </xf>
    <xf numFmtId="38" fontId="9" fillId="0" borderId="5" xfId="0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38" fontId="1" fillId="0" borderId="8" xfId="0" applyNumberFormat="1" applyFont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/>
    </xf>
    <xf numFmtId="38" fontId="1" fillId="3" borderId="9" xfId="0" applyNumberFormat="1" applyFont="1" applyFill="1" applyBorder="1" applyAlignment="1">
      <alignment horizontal="center" vertical="center"/>
    </xf>
    <xf numFmtId="38" fontId="16" fillId="3" borderId="0" xfId="0" applyNumberFormat="1" applyFont="1" applyFill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wrapText="1"/>
    </xf>
    <xf numFmtId="164" fontId="16" fillId="0" borderId="0" xfId="0" applyNumberFormat="1" applyFont="1"/>
    <xf numFmtId="164" fontId="16" fillId="0" borderId="0" xfId="0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3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4" fontId="4" fillId="3" borderId="0" xfId="1" applyNumberFormat="1" applyFont="1" applyFill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38" fontId="4" fillId="3" borderId="0" xfId="0" applyNumberFormat="1" applyFont="1" applyFill="1" applyAlignment="1">
      <alignment horizontal="center" vertical="center"/>
    </xf>
    <xf numFmtId="38" fontId="11" fillId="3" borderId="2" xfId="0" applyNumberFormat="1" applyFont="1" applyFill="1" applyBorder="1" applyAlignment="1">
      <alignment horizontal="center" vertical="center"/>
    </xf>
    <xf numFmtId="38" fontId="11" fillId="3" borderId="6" xfId="0" applyNumberFormat="1" applyFont="1" applyFill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top"/>
    </xf>
    <xf numFmtId="37" fontId="2" fillId="0" borderId="0" xfId="1" applyNumberFormat="1" applyFont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38" fontId="2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13" fillId="3" borderId="2" xfId="0" applyNumberFormat="1" applyFont="1" applyFill="1" applyBorder="1" applyAlignment="1">
      <alignment horizontal="center" vertical="center"/>
    </xf>
    <xf numFmtId="38" fontId="13" fillId="3" borderId="4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" fillId="0" borderId="4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rightToLeft="1" view="pageBreakPreview" zoomScaleNormal="100" zoomScaleSheetLayoutView="100" workbookViewId="0">
      <selection activeCell="K13" sqref="K13"/>
    </sheetView>
  </sheetViews>
  <sheetFormatPr defaultRowHeight="50.1" customHeight="1"/>
  <cols>
    <col min="1" max="1" width="22.28515625" style="4" customWidth="1"/>
    <col min="2" max="2" width="44" style="4" customWidth="1"/>
    <col min="3" max="3" width="31.140625" style="4" customWidth="1"/>
  </cols>
  <sheetData>
    <row r="1" spans="1:3" s="16" customFormat="1" ht="50.1" customHeight="1"/>
    <row r="2" spans="1:3" s="16" customFormat="1" ht="50.1" customHeight="1"/>
    <row r="3" spans="1:3" s="16" customFormat="1" ht="50.1" customHeight="1"/>
    <row r="4" spans="1:3" ht="50.1" customHeight="1">
      <c r="A4" s="193" t="s">
        <v>178</v>
      </c>
      <c r="B4" s="193"/>
      <c r="C4" s="193"/>
    </row>
    <row r="5" spans="1:3" ht="50.1" customHeight="1">
      <c r="A5" s="193" t="s">
        <v>180</v>
      </c>
      <c r="B5" s="193"/>
      <c r="C5" s="193"/>
    </row>
    <row r="6" spans="1:3" ht="50.1" customHeight="1">
      <c r="A6" s="193" t="s">
        <v>266</v>
      </c>
      <c r="B6" s="193"/>
      <c r="C6" s="193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V8"/>
  <sheetViews>
    <sheetView rightToLeft="1" view="pageBreakPreview" zoomScaleNormal="100" zoomScaleSheetLayoutView="100" workbookViewId="0">
      <selection activeCell="A3" sqref="A3:AW3"/>
    </sheetView>
  </sheetViews>
  <sheetFormatPr defaultRowHeight="30" customHeight="1"/>
  <cols>
    <col min="1" max="1" width="5.140625" style="13" customWidth="1"/>
    <col min="2" max="2" width="18.140625" style="13" customWidth="1"/>
    <col min="3" max="3" width="1.28515625" style="13" customWidth="1"/>
    <col min="4" max="4" width="13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5.5703125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5.42578125" style="13" customWidth="1"/>
    <col min="17" max="17" width="1.28515625" style="13" customWidth="1"/>
    <col min="18" max="18" width="13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6.42578125" style="13" customWidth="1"/>
    <col min="23" max="23" width="0.28515625" style="13" customWidth="1"/>
    <col min="24" max="16384" width="9.140625" style="13"/>
  </cols>
  <sheetData>
    <row r="1" spans="1:22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</row>
    <row r="2" spans="1:22" ht="30" customHeight="1">
      <c r="A2" s="193" t="s">
        <v>183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</row>
    <row r="3" spans="1:22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ht="30" customHeight="1">
      <c r="A4" s="18" t="s">
        <v>119</v>
      </c>
      <c r="B4" s="210" t="s">
        <v>120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</row>
    <row r="5" spans="1:22" ht="30" customHeight="1">
      <c r="D5" s="211" t="s">
        <v>105</v>
      </c>
      <c r="E5" s="211"/>
      <c r="F5" s="211"/>
      <c r="G5" s="211"/>
      <c r="H5" s="211"/>
      <c r="I5" s="211"/>
      <c r="J5" s="211"/>
      <c r="K5" s="211"/>
      <c r="L5" s="211"/>
      <c r="N5" s="211" t="s">
        <v>106</v>
      </c>
      <c r="O5" s="211"/>
      <c r="P5" s="211"/>
      <c r="Q5" s="211"/>
      <c r="R5" s="211"/>
      <c r="S5" s="211"/>
      <c r="T5" s="211"/>
      <c r="U5" s="211"/>
      <c r="V5" s="211"/>
    </row>
    <row r="6" spans="1:22" ht="24" customHeight="1">
      <c r="A6" s="193" t="s">
        <v>63</v>
      </c>
      <c r="B6" s="193"/>
      <c r="D6" s="212" t="s">
        <v>121</v>
      </c>
      <c r="E6" s="27"/>
      <c r="F6" s="212" t="s">
        <v>109</v>
      </c>
      <c r="G6" s="27"/>
      <c r="H6" s="212" t="s">
        <v>110</v>
      </c>
      <c r="I6" s="14"/>
      <c r="J6" s="217" t="s">
        <v>43</v>
      </c>
      <c r="K6" s="217"/>
      <c r="L6" s="217"/>
      <c r="N6" s="212" t="s">
        <v>121</v>
      </c>
      <c r="O6" s="27"/>
      <c r="P6" s="212" t="s">
        <v>109</v>
      </c>
      <c r="Q6" s="27"/>
      <c r="R6" s="212" t="s">
        <v>110</v>
      </c>
      <c r="S6" s="14"/>
      <c r="T6" s="217" t="s">
        <v>43</v>
      </c>
      <c r="U6" s="217"/>
      <c r="V6" s="217"/>
    </row>
    <row r="7" spans="1:22" ht="26.25" customHeight="1">
      <c r="A7" s="215"/>
      <c r="B7" s="215"/>
      <c r="D7" s="213"/>
      <c r="E7" s="28"/>
      <c r="F7" s="213"/>
      <c r="G7" s="28"/>
      <c r="H7" s="213"/>
      <c r="J7" s="2" t="s">
        <v>85</v>
      </c>
      <c r="K7" s="14"/>
      <c r="L7" s="2" t="s">
        <v>97</v>
      </c>
      <c r="N7" s="213"/>
      <c r="O7" s="28"/>
      <c r="P7" s="213"/>
      <c r="Q7" s="28"/>
      <c r="R7" s="213"/>
      <c r="T7" s="2" t="s">
        <v>85</v>
      </c>
      <c r="U7" s="14"/>
      <c r="V7" s="2" t="s">
        <v>97</v>
      </c>
    </row>
    <row r="8" spans="1:22" ht="30" customHeight="1">
      <c r="A8" s="216"/>
      <c r="B8" s="216"/>
    </row>
  </sheetData>
  <mergeCells count="16">
    <mergeCell ref="A8:B8"/>
    <mergeCell ref="J6:L6"/>
    <mergeCell ref="T6:V6"/>
    <mergeCell ref="A1:V1"/>
    <mergeCell ref="A2:V2"/>
    <mergeCell ref="A3:V3"/>
    <mergeCell ref="B4:V4"/>
    <mergeCell ref="D5:L5"/>
    <mergeCell ref="N5:V5"/>
    <mergeCell ref="P6:P7"/>
    <mergeCell ref="R6:R7"/>
    <mergeCell ref="N6:N7"/>
    <mergeCell ref="H6:H7"/>
    <mergeCell ref="F6:F7"/>
    <mergeCell ref="D6:D7"/>
    <mergeCell ref="A6:B7"/>
  </mergeCells>
  <pageMargins left="0.39" right="0.39" top="0.39" bottom="0.39" header="0" footer="0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R7"/>
  <sheetViews>
    <sheetView rightToLeft="1" view="pageBreakPreview" zoomScaleNormal="100" zoomScaleSheetLayoutView="100" workbookViewId="0">
      <selection activeCell="A3" sqref="A3:AW3"/>
    </sheetView>
  </sheetViews>
  <sheetFormatPr defaultRowHeight="30" customHeight="1"/>
  <cols>
    <col min="1" max="1" width="6" style="13" bestFit="1" customWidth="1"/>
    <col min="2" max="2" width="18.140625" style="13" customWidth="1"/>
    <col min="3" max="3" width="1.28515625" style="13" customWidth="1"/>
    <col min="4" max="4" width="15.140625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9.42578125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4.28515625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9.42578125" style="13" customWidth="1"/>
    <col min="19" max="19" width="0.28515625" style="13" customWidth="1"/>
    <col min="20" max="16384" width="9.140625" style="13"/>
  </cols>
  <sheetData>
    <row r="1" spans="1:18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ht="30" customHeight="1">
      <c r="A2" s="193" t="s">
        <v>182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18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</row>
    <row r="4" spans="1:18" ht="30" customHeight="1">
      <c r="A4" s="77" t="s">
        <v>197</v>
      </c>
      <c r="B4" s="210" t="s">
        <v>122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</row>
    <row r="5" spans="1:18" ht="30" customHeight="1">
      <c r="D5" s="211" t="s">
        <v>105</v>
      </c>
      <c r="E5" s="211"/>
      <c r="F5" s="211"/>
      <c r="G5" s="211"/>
      <c r="H5" s="211"/>
      <c r="I5" s="211"/>
      <c r="J5" s="211"/>
      <c r="L5" s="211" t="s">
        <v>106</v>
      </c>
      <c r="M5" s="211"/>
      <c r="N5" s="211"/>
      <c r="O5" s="211"/>
      <c r="P5" s="211"/>
      <c r="Q5" s="211"/>
      <c r="R5" s="211"/>
    </row>
    <row r="6" spans="1:18" ht="30" customHeight="1">
      <c r="A6" s="211" t="s">
        <v>123</v>
      </c>
      <c r="B6" s="211"/>
      <c r="D6" s="1" t="s">
        <v>124</v>
      </c>
      <c r="F6" s="1" t="s">
        <v>109</v>
      </c>
      <c r="H6" s="1" t="s">
        <v>110</v>
      </c>
      <c r="J6" s="1" t="s">
        <v>43</v>
      </c>
      <c r="L6" s="1" t="s">
        <v>124</v>
      </c>
      <c r="N6" s="1" t="s">
        <v>109</v>
      </c>
      <c r="P6" s="1" t="s">
        <v>110</v>
      </c>
      <c r="R6" s="1" t="s">
        <v>43</v>
      </c>
    </row>
    <row r="7" spans="1:18" ht="30" customHeight="1">
      <c r="A7" s="216"/>
      <c r="B7" s="216"/>
    </row>
  </sheetData>
  <mergeCells count="8">
    <mergeCell ref="A7:B7"/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Q8"/>
  <sheetViews>
    <sheetView rightToLeft="1" view="pageBreakPreview" zoomScaleNormal="100" zoomScaleSheetLayoutView="100" workbookViewId="0">
      <selection activeCell="A3" sqref="A3:AW3"/>
    </sheetView>
  </sheetViews>
  <sheetFormatPr defaultRowHeight="30" customHeight="1"/>
  <cols>
    <col min="1" max="1" width="7.7109375" style="4" customWidth="1"/>
    <col min="2" max="2" width="6.7109375" style="4" customWidth="1"/>
    <col min="3" max="3" width="1.28515625" style="4" customWidth="1"/>
    <col min="4" max="4" width="13" style="4" customWidth="1"/>
    <col min="5" max="5" width="1.28515625" style="4" customWidth="1"/>
    <col min="6" max="6" width="14.28515625" style="4" customWidth="1"/>
    <col min="7" max="7" width="1.28515625" style="4" customWidth="1"/>
    <col min="8" max="8" width="13" style="4" customWidth="1"/>
    <col min="9" max="9" width="1.28515625" style="4" customWidth="1"/>
    <col min="10" max="10" width="10.42578125" style="4" customWidth="1"/>
    <col min="11" max="11" width="9.140625" style="4" customWidth="1"/>
    <col min="12" max="12" width="1.28515625" style="4" customWidth="1"/>
    <col min="13" max="13" width="28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28.5703125" style="4" customWidth="1"/>
    <col min="18" max="18" width="0.28515625" style="13" customWidth="1"/>
    <col min="19" max="16384" width="9.140625" style="13"/>
  </cols>
  <sheetData>
    <row r="1" spans="1:17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ht="30" customHeight="1">
      <c r="A2" s="193" t="s">
        <v>183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17" s="21" customFormat="1" ht="30" customHeight="1">
      <c r="A4" s="77" t="s">
        <v>198</v>
      </c>
      <c r="B4" s="210" t="s">
        <v>125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</row>
    <row r="5" spans="1:17" ht="30" customHeight="1">
      <c r="A5" s="193" t="s">
        <v>128</v>
      </c>
      <c r="B5" s="193"/>
      <c r="D5" s="193" t="s">
        <v>129</v>
      </c>
      <c r="F5" s="193" t="s">
        <v>130</v>
      </c>
      <c r="H5" s="193" t="s">
        <v>54</v>
      </c>
      <c r="J5" s="193" t="s">
        <v>131</v>
      </c>
      <c r="K5" s="193"/>
      <c r="M5" s="230" t="s">
        <v>126</v>
      </c>
      <c r="O5" s="193" t="s">
        <v>132</v>
      </c>
      <c r="Q5" s="230" t="s">
        <v>127</v>
      </c>
    </row>
    <row r="6" spans="1:17" ht="30" customHeight="1">
      <c r="A6" s="215"/>
      <c r="B6" s="215"/>
      <c r="D6" s="215"/>
      <c r="F6" s="215"/>
      <c r="H6" s="215"/>
      <c r="J6" s="215"/>
      <c r="K6" s="215"/>
      <c r="M6" s="230"/>
      <c r="O6" s="215"/>
      <c r="Q6" s="230"/>
    </row>
    <row r="7" spans="1:17" ht="30" customHeight="1">
      <c r="A7" s="229"/>
      <c r="B7" s="229"/>
      <c r="D7" s="5"/>
      <c r="F7" s="5"/>
    </row>
    <row r="8" spans="1:17" ht="30" customHeight="1">
      <c r="A8" s="193"/>
      <c r="B8" s="193"/>
      <c r="C8" s="193"/>
      <c r="D8" s="193"/>
      <c r="E8" s="193"/>
      <c r="F8" s="193"/>
      <c r="G8" s="193"/>
      <c r="H8" s="193"/>
      <c r="I8" s="193"/>
      <c r="J8" s="193"/>
    </row>
  </sheetData>
  <mergeCells count="14">
    <mergeCell ref="A7:B7"/>
    <mergeCell ref="A8:J8"/>
    <mergeCell ref="A1:Q1"/>
    <mergeCell ref="A2:Q2"/>
    <mergeCell ref="A3:Q3"/>
    <mergeCell ref="B4:Q4"/>
    <mergeCell ref="M5:M6"/>
    <mergeCell ref="Q5:Q6"/>
    <mergeCell ref="A5:B6"/>
    <mergeCell ref="D5:D6"/>
    <mergeCell ref="F5:F6"/>
    <mergeCell ref="H5:H6"/>
    <mergeCell ref="J5:K6"/>
    <mergeCell ref="O5:O6"/>
  </mergeCells>
  <pageMargins left="0.39" right="0.39" top="0.39" bottom="0.39" header="0" footer="0"/>
  <pageSetup scale="8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T12"/>
  <sheetViews>
    <sheetView rightToLeft="1" view="pageBreakPreview" zoomScaleNormal="100" zoomScaleSheetLayoutView="100" workbookViewId="0">
      <selection activeCell="H14" sqref="H14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13" customWidth="1"/>
    <col min="12" max="16384" width="9.140625" style="13"/>
  </cols>
  <sheetData>
    <row r="1" spans="1:20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20" ht="30" customHeight="1">
      <c r="A2" s="193" t="s">
        <v>182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20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20" ht="30" customHeight="1">
      <c r="A4" s="77" t="s">
        <v>199</v>
      </c>
      <c r="B4" s="210" t="s">
        <v>133</v>
      </c>
      <c r="C4" s="210"/>
      <c r="D4" s="210"/>
      <c r="E4" s="210"/>
      <c r="F4" s="210"/>
      <c r="G4" s="210"/>
      <c r="H4" s="210"/>
      <c r="I4" s="210"/>
      <c r="J4" s="210"/>
    </row>
    <row r="5" spans="1:20" ht="30" customHeight="1">
      <c r="A5" s="231"/>
      <c r="B5" s="231"/>
      <c r="D5" s="211" t="s">
        <v>105</v>
      </c>
      <c r="E5" s="211"/>
      <c r="F5" s="211"/>
      <c r="H5" s="211" t="s">
        <v>106</v>
      </c>
      <c r="I5" s="211"/>
      <c r="J5" s="211"/>
    </row>
    <row r="6" spans="1:20" ht="44.25" customHeight="1">
      <c r="A6" s="211" t="s">
        <v>134</v>
      </c>
      <c r="B6" s="211"/>
      <c r="D6" s="12" t="s">
        <v>135</v>
      </c>
      <c r="E6" s="5"/>
      <c r="F6" s="12" t="s">
        <v>136</v>
      </c>
      <c r="H6" s="12" t="s">
        <v>135</v>
      </c>
      <c r="I6" s="5"/>
      <c r="J6" s="12" t="s">
        <v>136</v>
      </c>
      <c r="Q6" s="37"/>
      <c r="T6" s="37"/>
    </row>
    <row r="7" spans="1:20" ht="30" customHeight="1">
      <c r="A7" s="229" t="s">
        <v>88</v>
      </c>
      <c r="B7" s="229"/>
      <c r="D7" s="6">
        <v>89196</v>
      </c>
      <c r="F7" s="7"/>
      <c r="H7" s="6">
        <v>1038435</v>
      </c>
      <c r="J7" s="7"/>
      <c r="Q7" s="37"/>
      <c r="T7" s="37"/>
    </row>
    <row r="8" spans="1:20" ht="30" customHeight="1">
      <c r="A8" s="231" t="s">
        <v>89</v>
      </c>
      <c r="B8" s="231"/>
      <c r="D8" s="8">
        <v>100077</v>
      </c>
      <c r="F8" s="9"/>
      <c r="H8" s="8">
        <v>874169</v>
      </c>
      <c r="J8" s="9"/>
      <c r="Q8" s="37"/>
      <c r="T8" s="37"/>
    </row>
    <row r="9" spans="1:20" ht="30" customHeight="1">
      <c r="A9" s="231" t="s">
        <v>90</v>
      </c>
      <c r="B9" s="231"/>
      <c r="D9" s="8">
        <v>54128</v>
      </c>
      <c r="F9" s="9"/>
      <c r="H9" s="8">
        <v>473395966</v>
      </c>
      <c r="J9" s="9"/>
    </row>
    <row r="10" spans="1:20" ht="30" customHeight="1">
      <c r="A10" s="231" t="s">
        <v>91</v>
      </c>
      <c r="B10" s="231"/>
      <c r="D10" s="10">
        <v>14550</v>
      </c>
      <c r="F10" s="11"/>
      <c r="H10" s="10">
        <v>102662</v>
      </c>
      <c r="J10" s="11"/>
    </row>
    <row r="11" spans="1:20" ht="30" customHeight="1">
      <c r="A11" s="193" t="s">
        <v>43</v>
      </c>
      <c r="B11" s="193"/>
      <c r="D11" s="26">
        <f>SUM(D7:D10)</f>
        <v>257951</v>
      </c>
      <c r="E11" s="17"/>
      <c r="F11" s="26"/>
      <c r="G11" s="17"/>
      <c r="H11" s="26">
        <f>SUM(H7:H10)</f>
        <v>475411232</v>
      </c>
      <c r="I11" s="17"/>
      <c r="J11" s="26"/>
      <c r="P11" s="37"/>
      <c r="Q11" s="37"/>
    </row>
    <row r="12" spans="1:20" ht="30" customHeight="1">
      <c r="P12" s="37"/>
      <c r="Q12" s="37"/>
    </row>
  </sheetData>
  <mergeCells count="13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  <mergeCell ref="A5:B5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  <pageSetUpPr fitToPage="1"/>
  </sheetPr>
  <dimension ref="A1:Q12"/>
  <sheetViews>
    <sheetView rightToLeft="1" view="pageBreakPreview" zoomScaleNormal="100" zoomScaleSheetLayoutView="100" workbookViewId="0">
      <selection activeCell="K8" sqref="K8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  <col min="12" max="12" width="11" bestFit="1" customWidth="1"/>
    <col min="17" max="17" width="12.7109375" bestFit="1" customWidth="1"/>
  </cols>
  <sheetData>
    <row r="1" spans="1:17" ht="30" customHeight="1">
      <c r="A1" s="193" t="s">
        <v>178</v>
      </c>
      <c r="B1" s="193"/>
      <c r="C1" s="193"/>
      <c r="D1" s="193"/>
      <c r="E1" s="193"/>
      <c r="F1" s="193"/>
    </row>
    <row r="2" spans="1:17" ht="30" customHeight="1">
      <c r="A2" s="193" t="s">
        <v>182</v>
      </c>
      <c r="B2" s="193"/>
      <c r="C2" s="193"/>
      <c r="D2" s="193"/>
      <c r="E2" s="193"/>
      <c r="F2" s="193"/>
    </row>
    <row r="3" spans="1:17" ht="30" customHeight="1">
      <c r="A3" s="193" t="s">
        <v>266</v>
      </c>
      <c r="B3" s="193"/>
      <c r="C3" s="193"/>
      <c r="D3" s="193"/>
      <c r="E3" s="193"/>
      <c r="F3" s="193"/>
    </row>
    <row r="4" spans="1:17" s="16" customFormat="1" ht="30" customHeight="1">
      <c r="A4" s="77" t="s">
        <v>200</v>
      </c>
      <c r="B4" s="210" t="s">
        <v>104</v>
      </c>
      <c r="C4" s="210"/>
      <c r="D4" s="210"/>
      <c r="E4" s="210"/>
      <c r="F4" s="210"/>
    </row>
    <row r="5" spans="1:17" ht="30" customHeight="1">
      <c r="A5" s="193" t="s">
        <v>104</v>
      </c>
      <c r="B5" s="193"/>
      <c r="D5" s="1" t="s">
        <v>105</v>
      </c>
      <c r="F5" s="1" t="s">
        <v>106</v>
      </c>
      <c r="G5" s="22"/>
      <c r="H5" s="29"/>
    </row>
    <row r="6" spans="1:17" ht="30" customHeight="1">
      <c r="A6" s="215"/>
      <c r="B6" s="215"/>
      <c r="D6" s="2" t="s">
        <v>85</v>
      </c>
      <c r="F6" s="2" t="s">
        <v>85</v>
      </c>
    </row>
    <row r="7" spans="1:17" ht="30" customHeight="1">
      <c r="A7" s="220" t="s">
        <v>104</v>
      </c>
      <c r="B7" s="220"/>
      <c r="D7" s="32">
        <v>0</v>
      </c>
      <c r="F7" s="6">
        <v>5746864573</v>
      </c>
    </row>
    <row r="8" spans="1:17" ht="30" customHeight="1">
      <c r="A8" s="221" t="s">
        <v>137</v>
      </c>
      <c r="B8" s="221"/>
      <c r="D8" s="8">
        <v>0</v>
      </c>
      <c r="F8" s="8">
        <v>0</v>
      </c>
    </row>
    <row r="9" spans="1:17" ht="30" customHeight="1">
      <c r="A9" s="221" t="s">
        <v>138</v>
      </c>
      <c r="B9" s="221"/>
      <c r="D9" s="10">
        <v>1038080802</v>
      </c>
      <c r="F9" s="10">
        <v>2031067559</v>
      </c>
      <c r="Q9" s="30"/>
    </row>
    <row r="10" spans="1:17" ht="30" customHeight="1">
      <c r="A10" s="193" t="s">
        <v>43</v>
      </c>
      <c r="B10" s="193"/>
      <c r="D10" s="26">
        <f>SUM(D7:D9)</f>
        <v>1038080802</v>
      </c>
      <c r="E10" s="17"/>
      <c r="F10" s="26">
        <f>SUM(F7:F9)</f>
        <v>7777932132</v>
      </c>
      <c r="J10" s="30"/>
      <c r="Q10" s="30"/>
    </row>
    <row r="11" spans="1:17" ht="30" customHeight="1">
      <c r="A11" s="231"/>
      <c r="B11" s="231"/>
      <c r="J11" s="30"/>
      <c r="Q11" s="30"/>
    </row>
    <row r="12" spans="1:17" ht="30" customHeight="1">
      <c r="J12" s="30"/>
    </row>
  </sheetData>
  <mergeCells count="10">
    <mergeCell ref="A11:B11"/>
    <mergeCell ref="A7:B7"/>
    <mergeCell ref="A8:B8"/>
    <mergeCell ref="A9:B9"/>
    <mergeCell ref="A10:B10"/>
    <mergeCell ref="A1:F1"/>
    <mergeCell ref="A2:F2"/>
    <mergeCell ref="A3:F3"/>
    <mergeCell ref="B4:F4"/>
    <mergeCell ref="A5:B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V28"/>
  <sheetViews>
    <sheetView rightToLeft="1" view="pageBreakPreview" topLeftCell="D13" zoomScaleNormal="100" zoomScaleSheetLayoutView="100" workbookViewId="0">
      <selection activeCell="K28" sqref="K28"/>
    </sheetView>
  </sheetViews>
  <sheetFormatPr defaultRowHeight="30" customHeight="1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6.5703125" style="4" customWidth="1"/>
    <col min="10" max="10" width="1.28515625" style="4" customWidth="1"/>
    <col min="11" max="11" width="18.710937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20.42578125" style="4" customWidth="1"/>
    <col min="16" max="16" width="1.28515625" style="4" customWidth="1"/>
    <col min="17" max="17" width="18.5703125" style="33" customWidth="1"/>
    <col min="18" max="18" width="1.28515625" style="4" customWidth="1"/>
    <col min="19" max="19" width="20.5703125" style="4" customWidth="1"/>
    <col min="20" max="20" width="0.28515625" style="13" customWidth="1"/>
    <col min="21" max="21" width="6.7109375" style="13" customWidth="1"/>
    <col min="22" max="22" width="14.7109375" style="13" bestFit="1" customWidth="1"/>
    <col min="23" max="16384" width="9.140625" style="13"/>
  </cols>
  <sheetData>
    <row r="1" spans="1:19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19" ht="30" customHeight="1">
      <c r="A2" s="193" t="s">
        <v>182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</row>
    <row r="4" spans="1:19" s="21" customFormat="1" ht="30" customHeight="1">
      <c r="A4" s="210" t="s">
        <v>108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19" ht="30" customHeight="1">
      <c r="A5" s="211" t="s">
        <v>45</v>
      </c>
      <c r="C5" s="211" t="s">
        <v>139</v>
      </c>
      <c r="D5" s="211"/>
      <c r="E5" s="211"/>
      <c r="F5" s="211"/>
      <c r="G5" s="211"/>
      <c r="I5" s="211" t="s">
        <v>105</v>
      </c>
      <c r="J5" s="211"/>
      <c r="K5" s="211"/>
      <c r="L5" s="211"/>
      <c r="M5" s="211"/>
      <c r="O5" s="211" t="s">
        <v>106</v>
      </c>
      <c r="P5" s="211"/>
      <c r="Q5" s="211"/>
      <c r="R5" s="211"/>
      <c r="S5" s="211"/>
    </row>
    <row r="6" spans="1:19" ht="42">
      <c r="A6" s="211"/>
      <c r="C6" s="12" t="s">
        <v>140</v>
      </c>
      <c r="D6" s="5"/>
      <c r="E6" s="12" t="s">
        <v>141</v>
      </c>
      <c r="F6" s="5"/>
      <c r="G6" s="12" t="s">
        <v>142</v>
      </c>
      <c r="I6" s="12" t="s">
        <v>143</v>
      </c>
      <c r="J6" s="5"/>
      <c r="K6" s="12" t="s">
        <v>144</v>
      </c>
      <c r="L6" s="5"/>
      <c r="M6" s="12" t="s">
        <v>145</v>
      </c>
      <c r="N6" s="12"/>
      <c r="O6" s="12" t="s">
        <v>143</v>
      </c>
      <c r="P6" s="12"/>
      <c r="Q6" s="12" t="s">
        <v>144</v>
      </c>
      <c r="R6" s="12"/>
      <c r="S6" s="12" t="s">
        <v>145</v>
      </c>
    </row>
    <row r="7" spans="1:19" ht="30" customHeight="1">
      <c r="A7" s="70" t="s">
        <v>19</v>
      </c>
      <c r="B7" s="44"/>
      <c r="C7" s="128" t="s">
        <v>146</v>
      </c>
      <c r="D7" s="129"/>
      <c r="E7" s="130">
        <v>74265654</v>
      </c>
      <c r="F7" s="129"/>
      <c r="G7" s="130">
        <v>240</v>
      </c>
      <c r="H7" s="44"/>
      <c r="I7" s="131">
        <v>0</v>
      </c>
      <c r="J7" s="44"/>
      <c r="K7" s="131">
        <v>0</v>
      </c>
      <c r="L7" s="44"/>
      <c r="M7" s="49">
        <f>I7+K7</f>
        <v>0</v>
      </c>
      <c r="N7" s="44"/>
      <c r="O7" s="49">
        <v>17823756960</v>
      </c>
      <c r="P7" s="44"/>
      <c r="Q7" s="50">
        <v>0</v>
      </c>
      <c r="R7" s="44"/>
      <c r="S7" s="49">
        <f>O7+Q7</f>
        <v>17823756960</v>
      </c>
    </row>
    <row r="8" spans="1:19" ht="30" customHeight="1">
      <c r="A8" s="48" t="s">
        <v>208</v>
      </c>
      <c r="B8" s="44"/>
      <c r="C8" s="57" t="s">
        <v>209</v>
      </c>
      <c r="D8" s="129"/>
      <c r="E8" s="52">
        <v>4500000</v>
      </c>
      <c r="F8" s="129"/>
      <c r="G8" s="52">
        <v>620</v>
      </c>
      <c r="H8" s="44"/>
      <c r="I8" s="49">
        <v>0</v>
      </c>
      <c r="J8" s="44"/>
      <c r="K8" s="50">
        <v>0</v>
      </c>
      <c r="L8" s="44"/>
      <c r="M8" s="49">
        <f t="shared" ref="M8:M24" si="0">I8+K8</f>
        <v>0</v>
      </c>
      <c r="N8" s="44"/>
      <c r="O8" s="49">
        <v>2790000000</v>
      </c>
      <c r="P8" s="44"/>
      <c r="Q8" s="50">
        <v>-37702703</v>
      </c>
      <c r="R8" s="44"/>
      <c r="S8" s="49">
        <f t="shared" ref="S8:S24" si="1">O8+Q8</f>
        <v>2752297297</v>
      </c>
    </row>
    <row r="9" spans="1:19" ht="30" customHeight="1">
      <c r="A9" s="48" t="s">
        <v>34</v>
      </c>
      <c r="B9" s="44"/>
      <c r="C9" s="57" t="s">
        <v>147</v>
      </c>
      <c r="D9" s="129"/>
      <c r="E9" s="52">
        <v>6366883</v>
      </c>
      <c r="F9" s="129"/>
      <c r="G9" s="52">
        <v>500</v>
      </c>
      <c r="H9" s="44"/>
      <c r="I9" s="49">
        <v>0</v>
      </c>
      <c r="J9" s="44"/>
      <c r="K9" s="49">
        <v>0</v>
      </c>
      <c r="L9" s="44"/>
      <c r="M9" s="49">
        <f t="shared" si="0"/>
        <v>0</v>
      </c>
      <c r="N9" s="44"/>
      <c r="O9" s="49">
        <v>3183441500</v>
      </c>
      <c r="P9" s="44"/>
      <c r="Q9" s="50">
        <v>0</v>
      </c>
      <c r="R9" s="44"/>
      <c r="S9" s="49">
        <f t="shared" si="1"/>
        <v>3183441500</v>
      </c>
    </row>
    <row r="10" spans="1:19" ht="30" customHeight="1">
      <c r="A10" s="48" t="s">
        <v>36</v>
      </c>
      <c r="B10" s="44"/>
      <c r="C10" s="57" t="s">
        <v>4</v>
      </c>
      <c r="D10" s="129"/>
      <c r="E10" s="52">
        <v>78000000</v>
      </c>
      <c r="F10" s="129"/>
      <c r="G10" s="52">
        <v>370</v>
      </c>
      <c r="H10" s="44"/>
      <c r="I10" s="49">
        <v>0</v>
      </c>
      <c r="J10" s="44"/>
      <c r="K10" s="49">
        <v>0</v>
      </c>
      <c r="L10" s="44"/>
      <c r="M10" s="49">
        <f t="shared" si="0"/>
        <v>0</v>
      </c>
      <c r="N10" s="44"/>
      <c r="O10" s="49">
        <v>28860000000</v>
      </c>
      <c r="P10" s="44"/>
      <c r="Q10" s="50">
        <v>0</v>
      </c>
      <c r="R10" s="44"/>
      <c r="S10" s="49">
        <f t="shared" si="1"/>
        <v>28860000000</v>
      </c>
    </row>
    <row r="11" spans="1:19" ht="30" customHeight="1">
      <c r="A11" s="48" t="s">
        <v>31</v>
      </c>
      <c r="B11" s="44"/>
      <c r="C11" s="57" t="s">
        <v>148</v>
      </c>
      <c r="D11" s="129"/>
      <c r="E11" s="52">
        <v>316456557</v>
      </c>
      <c r="F11" s="129"/>
      <c r="G11" s="52">
        <v>280</v>
      </c>
      <c r="H11" s="44"/>
      <c r="I11" s="49">
        <v>0</v>
      </c>
      <c r="J11" s="44"/>
      <c r="K11" s="49">
        <v>0</v>
      </c>
      <c r="L11" s="44"/>
      <c r="M11" s="49">
        <f t="shared" si="0"/>
        <v>0</v>
      </c>
      <c r="N11" s="44"/>
      <c r="O11" s="49">
        <v>88607835960</v>
      </c>
      <c r="P11" s="44"/>
      <c r="Q11" s="50">
        <v>0</v>
      </c>
      <c r="R11" s="44"/>
      <c r="S11" s="49">
        <f t="shared" si="1"/>
        <v>88607835960</v>
      </c>
    </row>
    <row r="12" spans="1:19" ht="30" customHeight="1">
      <c r="A12" s="48" t="s">
        <v>29</v>
      </c>
      <c r="B12" s="44"/>
      <c r="C12" s="57" t="s">
        <v>149</v>
      </c>
      <c r="D12" s="129"/>
      <c r="E12" s="52">
        <v>25299999</v>
      </c>
      <c r="F12" s="129"/>
      <c r="G12" s="52">
        <v>160</v>
      </c>
      <c r="H12" s="44"/>
      <c r="I12" s="49">
        <v>0</v>
      </c>
      <c r="J12" s="44"/>
      <c r="K12" s="49">
        <v>0</v>
      </c>
      <c r="L12" s="44"/>
      <c r="M12" s="49">
        <f t="shared" si="0"/>
        <v>0</v>
      </c>
      <c r="N12" s="44"/>
      <c r="O12" s="49">
        <v>4047999840</v>
      </c>
      <c r="P12" s="44"/>
      <c r="Q12" s="50">
        <v>0</v>
      </c>
      <c r="R12" s="44"/>
      <c r="S12" s="49">
        <f t="shared" si="1"/>
        <v>4047999840</v>
      </c>
    </row>
    <row r="13" spans="1:19" ht="30" customHeight="1">
      <c r="A13" s="48" t="s">
        <v>18</v>
      </c>
      <c r="B13" s="44"/>
      <c r="C13" s="57" t="s">
        <v>4</v>
      </c>
      <c r="D13" s="129"/>
      <c r="E13" s="52">
        <v>1</v>
      </c>
      <c r="F13" s="129"/>
      <c r="G13" s="52">
        <v>90</v>
      </c>
      <c r="H13" s="44"/>
      <c r="I13" s="49">
        <v>0</v>
      </c>
      <c r="J13" s="44"/>
      <c r="K13" s="49">
        <v>0</v>
      </c>
      <c r="L13" s="44"/>
      <c r="M13" s="49">
        <f t="shared" si="0"/>
        <v>0</v>
      </c>
      <c r="N13" s="44"/>
      <c r="O13" s="49">
        <v>90</v>
      </c>
      <c r="P13" s="44"/>
      <c r="Q13" s="50">
        <v>0</v>
      </c>
      <c r="R13" s="44"/>
      <c r="S13" s="49">
        <f t="shared" si="1"/>
        <v>90</v>
      </c>
    </row>
    <row r="14" spans="1:19" ht="30" customHeight="1">
      <c r="A14" s="48" t="s">
        <v>22</v>
      </c>
      <c r="B14" s="44"/>
      <c r="C14" s="57" t="s">
        <v>147</v>
      </c>
      <c r="D14" s="129"/>
      <c r="E14" s="52">
        <v>4927153</v>
      </c>
      <c r="F14" s="129"/>
      <c r="G14" s="52">
        <v>1610</v>
      </c>
      <c r="H14" s="44"/>
      <c r="I14" s="49">
        <v>0</v>
      </c>
      <c r="J14" s="44"/>
      <c r="K14" s="49">
        <v>0</v>
      </c>
      <c r="L14" s="44"/>
      <c r="M14" s="49">
        <f t="shared" si="0"/>
        <v>0</v>
      </c>
      <c r="N14" s="44"/>
      <c r="O14" s="49">
        <v>7932716330</v>
      </c>
      <c r="P14" s="44"/>
      <c r="Q14" s="50">
        <v>0</v>
      </c>
      <c r="R14" s="44"/>
      <c r="S14" s="49">
        <f t="shared" si="1"/>
        <v>7932716330</v>
      </c>
    </row>
    <row r="15" spans="1:19" ht="30" customHeight="1">
      <c r="A15" s="48" t="s">
        <v>32</v>
      </c>
      <c r="B15" s="44"/>
      <c r="C15" s="57" t="s">
        <v>150</v>
      </c>
      <c r="D15" s="129"/>
      <c r="E15" s="52">
        <v>2</v>
      </c>
      <c r="F15" s="129"/>
      <c r="G15" s="52">
        <v>62</v>
      </c>
      <c r="H15" s="44"/>
      <c r="I15" s="49">
        <v>0</v>
      </c>
      <c r="J15" s="44"/>
      <c r="K15" s="49">
        <v>0</v>
      </c>
      <c r="L15" s="44"/>
      <c r="M15" s="49">
        <f t="shared" si="0"/>
        <v>0</v>
      </c>
      <c r="N15" s="44"/>
      <c r="O15" s="49">
        <v>124</v>
      </c>
      <c r="P15" s="44"/>
      <c r="Q15" s="50">
        <v>0</v>
      </c>
      <c r="R15" s="44"/>
      <c r="S15" s="49">
        <f t="shared" si="1"/>
        <v>124</v>
      </c>
    </row>
    <row r="16" spans="1:19" ht="30" customHeight="1">
      <c r="A16" s="48" t="s">
        <v>33</v>
      </c>
      <c r="B16" s="44"/>
      <c r="C16" s="57" t="s">
        <v>4</v>
      </c>
      <c r="D16" s="129"/>
      <c r="E16" s="52">
        <v>62362562</v>
      </c>
      <c r="F16" s="129"/>
      <c r="G16" s="52">
        <v>420</v>
      </c>
      <c r="H16" s="44"/>
      <c r="I16" s="49">
        <v>0</v>
      </c>
      <c r="J16" s="44"/>
      <c r="K16" s="49">
        <v>0</v>
      </c>
      <c r="L16" s="44"/>
      <c r="M16" s="49">
        <f t="shared" si="0"/>
        <v>0</v>
      </c>
      <c r="N16" s="44"/>
      <c r="O16" s="49">
        <v>26192276040</v>
      </c>
      <c r="P16" s="44"/>
      <c r="Q16" s="50">
        <v>0</v>
      </c>
      <c r="R16" s="44"/>
      <c r="S16" s="49">
        <f t="shared" si="1"/>
        <v>26192276040</v>
      </c>
    </row>
    <row r="17" spans="1:22" ht="30" customHeight="1">
      <c r="A17" s="48" t="s">
        <v>42</v>
      </c>
      <c r="B17" s="44"/>
      <c r="C17" s="57" t="s">
        <v>253</v>
      </c>
      <c r="D17" s="129"/>
      <c r="E17" s="52">
        <v>2100000</v>
      </c>
      <c r="F17" s="129"/>
      <c r="G17" s="52">
        <v>1200</v>
      </c>
      <c r="H17" s="44"/>
      <c r="I17" s="49">
        <v>0</v>
      </c>
      <c r="J17" s="44"/>
      <c r="K17" s="50">
        <v>0</v>
      </c>
      <c r="L17" s="44"/>
      <c r="M17" s="49">
        <f t="shared" si="0"/>
        <v>0</v>
      </c>
      <c r="N17" s="44"/>
      <c r="O17" s="49">
        <v>2520000000</v>
      </c>
      <c r="P17" s="44"/>
      <c r="Q17" s="50">
        <v>-290181818</v>
      </c>
      <c r="R17" s="44"/>
      <c r="S17" s="49">
        <f t="shared" si="1"/>
        <v>2229818182</v>
      </c>
    </row>
    <row r="18" spans="1:22" ht="30" customHeight="1">
      <c r="A18" s="48" t="s">
        <v>35</v>
      </c>
      <c r="B18" s="44"/>
      <c r="C18" s="57" t="s">
        <v>151</v>
      </c>
      <c r="D18" s="129"/>
      <c r="E18" s="52">
        <v>660000</v>
      </c>
      <c r="F18" s="129"/>
      <c r="G18" s="52">
        <v>722</v>
      </c>
      <c r="H18" s="44"/>
      <c r="I18" s="49">
        <v>0</v>
      </c>
      <c r="J18" s="44"/>
      <c r="K18" s="49">
        <v>0</v>
      </c>
      <c r="L18" s="44"/>
      <c r="M18" s="49">
        <f t="shared" si="0"/>
        <v>0</v>
      </c>
      <c r="N18" s="44"/>
      <c r="O18" s="49">
        <v>476520000</v>
      </c>
      <c r="P18" s="44"/>
      <c r="Q18" s="50">
        <v>0</v>
      </c>
      <c r="R18" s="44"/>
      <c r="S18" s="49">
        <f t="shared" si="1"/>
        <v>476520000</v>
      </c>
    </row>
    <row r="19" spans="1:22" ht="30" customHeight="1">
      <c r="A19" s="48" t="s">
        <v>15</v>
      </c>
      <c r="B19" s="44"/>
      <c r="C19" s="57" t="s">
        <v>147</v>
      </c>
      <c r="D19" s="129"/>
      <c r="E19" s="52">
        <v>231037995</v>
      </c>
      <c r="F19" s="129"/>
      <c r="G19" s="52">
        <v>7</v>
      </c>
      <c r="H19" s="44"/>
      <c r="I19" s="49">
        <v>0</v>
      </c>
      <c r="J19" s="44"/>
      <c r="K19" s="49">
        <v>0</v>
      </c>
      <c r="L19" s="44"/>
      <c r="M19" s="49">
        <f t="shared" si="0"/>
        <v>0</v>
      </c>
      <c r="N19" s="44"/>
      <c r="O19" s="49">
        <v>1617265965</v>
      </c>
      <c r="P19" s="44"/>
      <c r="Q19" s="50">
        <v>0</v>
      </c>
      <c r="R19" s="44"/>
      <c r="S19" s="49">
        <f t="shared" si="1"/>
        <v>1617265965</v>
      </c>
    </row>
    <row r="20" spans="1:22" ht="30" customHeight="1">
      <c r="A20" s="48" t="s">
        <v>26</v>
      </c>
      <c r="B20" s="44"/>
      <c r="C20" s="57" t="s">
        <v>151</v>
      </c>
      <c r="D20" s="129"/>
      <c r="E20" s="52">
        <v>2000591</v>
      </c>
      <c r="F20" s="129"/>
      <c r="G20" s="52">
        <v>1500</v>
      </c>
      <c r="H20" s="44"/>
      <c r="I20" s="49">
        <v>0</v>
      </c>
      <c r="J20" s="44"/>
      <c r="K20" s="49">
        <v>0</v>
      </c>
      <c r="L20" s="44"/>
      <c r="M20" s="49">
        <f t="shared" si="0"/>
        <v>0</v>
      </c>
      <c r="N20" s="44"/>
      <c r="O20" s="49">
        <v>3000886500</v>
      </c>
      <c r="P20" s="44"/>
      <c r="Q20" s="50">
        <v>0</v>
      </c>
      <c r="R20" s="44"/>
      <c r="S20" s="49">
        <f t="shared" si="1"/>
        <v>3000886500</v>
      </c>
    </row>
    <row r="21" spans="1:22" ht="30" customHeight="1">
      <c r="A21" s="48" t="s">
        <v>37</v>
      </c>
      <c r="B21" s="44"/>
      <c r="C21" s="57" t="s">
        <v>149</v>
      </c>
      <c r="D21" s="129"/>
      <c r="E21" s="52">
        <v>281250</v>
      </c>
      <c r="F21" s="129"/>
      <c r="G21" s="52">
        <v>300</v>
      </c>
      <c r="H21" s="44"/>
      <c r="I21" s="49">
        <v>0</v>
      </c>
      <c r="J21" s="44"/>
      <c r="K21" s="49">
        <v>0</v>
      </c>
      <c r="L21" s="44"/>
      <c r="M21" s="49">
        <f t="shared" si="0"/>
        <v>0</v>
      </c>
      <c r="N21" s="44"/>
      <c r="O21" s="49">
        <v>84375000</v>
      </c>
      <c r="P21" s="44"/>
      <c r="Q21" s="50">
        <v>0</v>
      </c>
      <c r="R21" s="44"/>
      <c r="S21" s="49">
        <f t="shared" si="1"/>
        <v>84375000</v>
      </c>
    </row>
    <row r="22" spans="1:22" ht="30" customHeight="1">
      <c r="A22" s="48" t="s">
        <v>25</v>
      </c>
      <c r="B22" s="44"/>
      <c r="C22" s="57" t="s">
        <v>152</v>
      </c>
      <c r="D22" s="129"/>
      <c r="E22" s="52">
        <v>200000</v>
      </c>
      <c r="F22" s="129"/>
      <c r="G22" s="52">
        <v>600</v>
      </c>
      <c r="H22" s="44"/>
      <c r="I22" s="49">
        <v>0</v>
      </c>
      <c r="J22" s="44"/>
      <c r="K22" s="49">
        <v>0</v>
      </c>
      <c r="L22" s="44"/>
      <c r="M22" s="49">
        <f t="shared" si="0"/>
        <v>0</v>
      </c>
      <c r="N22" s="44"/>
      <c r="O22" s="49">
        <v>120000000</v>
      </c>
      <c r="P22" s="44"/>
      <c r="Q22" s="50">
        <v>0</v>
      </c>
      <c r="R22" s="44"/>
      <c r="S22" s="49">
        <f t="shared" si="1"/>
        <v>120000000</v>
      </c>
    </row>
    <row r="23" spans="1:22" ht="30" customHeight="1">
      <c r="A23" s="48" t="s">
        <v>27</v>
      </c>
      <c r="B23" s="44"/>
      <c r="C23" s="57" t="s">
        <v>4</v>
      </c>
      <c r="D23" s="129"/>
      <c r="E23" s="52">
        <v>199997</v>
      </c>
      <c r="F23" s="129"/>
      <c r="G23" s="52">
        <v>118</v>
      </c>
      <c r="H23" s="44"/>
      <c r="I23" s="49">
        <v>0</v>
      </c>
      <c r="J23" s="44"/>
      <c r="K23" s="49">
        <v>0</v>
      </c>
      <c r="L23" s="44"/>
      <c r="M23" s="49">
        <f t="shared" si="0"/>
        <v>0</v>
      </c>
      <c r="N23" s="44"/>
      <c r="O23" s="49">
        <v>23599646</v>
      </c>
      <c r="P23" s="44"/>
      <c r="Q23" s="50">
        <v>0</v>
      </c>
      <c r="R23" s="44"/>
      <c r="S23" s="49">
        <f t="shared" si="1"/>
        <v>23599646</v>
      </c>
    </row>
    <row r="24" spans="1:22" ht="30" customHeight="1">
      <c r="A24" s="48" t="s">
        <v>23</v>
      </c>
      <c r="B24" s="44"/>
      <c r="C24" s="57" t="s">
        <v>153</v>
      </c>
      <c r="D24" s="129"/>
      <c r="E24" s="52">
        <v>220000</v>
      </c>
      <c r="F24" s="129"/>
      <c r="G24" s="52">
        <v>2350</v>
      </c>
      <c r="H24" s="44"/>
      <c r="I24" s="49">
        <v>0</v>
      </c>
      <c r="J24" s="44"/>
      <c r="K24" s="49">
        <v>0</v>
      </c>
      <c r="L24" s="44"/>
      <c r="M24" s="49">
        <f t="shared" si="0"/>
        <v>0</v>
      </c>
      <c r="N24" s="44"/>
      <c r="O24" s="49">
        <v>517000000</v>
      </c>
      <c r="P24" s="44"/>
      <c r="Q24" s="50">
        <v>0</v>
      </c>
      <c r="R24" s="44"/>
      <c r="S24" s="49">
        <f t="shared" si="1"/>
        <v>517000000</v>
      </c>
    </row>
    <row r="25" spans="1:22" ht="30" customHeight="1" thickBot="1">
      <c r="A25" s="41" t="s">
        <v>43</v>
      </c>
      <c r="B25" s="44"/>
      <c r="C25" s="49"/>
      <c r="D25" s="44"/>
      <c r="E25" s="49"/>
      <c r="F25" s="44"/>
      <c r="G25" s="49"/>
      <c r="H25" s="44"/>
      <c r="I25" s="132">
        <f>SUM(I7:I24)</f>
        <v>0</v>
      </c>
      <c r="J25" s="41"/>
      <c r="K25" s="133">
        <f>SUM(K7:K24)</f>
        <v>0</v>
      </c>
      <c r="L25" s="41"/>
      <c r="M25" s="132">
        <f>SUM(M7:M24)</f>
        <v>0</v>
      </c>
      <c r="N25" s="41"/>
      <c r="O25" s="132">
        <f>SUM(O7:O24)</f>
        <v>187797673955</v>
      </c>
      <c r="P25" s="41"/>
      <c r="Q25" s="133">
        <f>SUM(Q7:Q24)</f>
        <v>-327884521</v>
      </c>
      <c r="R25" s="41"/>
      <c r="S25" s="132">
        <f>SUM(S7:S24)</f>
        <v>187469789434</v>
      </c>
    </row>
    <row r="26" spans="1:22" ht="30" customHeight="1" thickTop="1"/>
    <row r="28" spans="1:22" ht="30" customHeight="1">
      <c r="V2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/>
    <pageSetUpPr fitToPage="1"/>
  </sheetPr>
  <dimension ref="A1:K6"/>
  <sheetViews>
    <sheetView rightToLeft="1" view="pageBreakPreview" zoomScale="90" zoomScaleNormal="100" zoomScaleSheetLayoutView="90" workbookViewId="0">
      <selection activeCell="E10" sqref="E10"/>
    </sheetView>
  </sheetViews>
  <sheetFormatPr defaultRowHeight="30" customHeight="1"/>
  <cols>
    <col min="1" max="1" width="27.42578125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7.28515625" style="4" customWidth="1"/>
    <col min="8" max="8" width="1.28515625" style="4" customWidth="1"/>
    <col min="9" max="9" width="23.28515625" style="4" customWidth="1"/>
    <col min="10" max="10" width="1.28515625" style="4" customWidth="1"/>
    <col min="11" max="11" width="23.140625" style="4" customWidth="1"/>
    <col min="12" max="12" width="0.28515625" style="13" customWidth="1"/>
    <col min="13" max="16384" width="9.140625" style="13"/>
  </cols>
  <sheetData>
    <row r="1" spans="1:11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30" customHeight="1">
      <c r="A2" s="193" t="s">
        <v>183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ht="30" customHeight="1">
      <c r="A4" s="210" t="s">
        <v>121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1" ht="24.75" customHeight="1">
      <c r="A5" s="193" t="s">
        <v>154</v>
      </c>
      <c r="C5" s="232" t="s">
        <v>155</v>
      </c>
      <c r="E5" s="232" t="s">
        <v>156</v>
      </c>
      <c r="G5" s="232" t="s">
        <v>157</v>
      </c>
      <c r="I5" s="1" t="s">
        <v>105</v>
      </c>
      <c r="K5" s="1" t="s">
        <v>106</v>
      </c>
    </row>
    <row r="6" spans="1:11" ht="27.75" customHeight="1">
      <c r="A6" s="215"/>
      <c r="C6" s="213"/>
      <c r="E6" s="213"/>
      <c r="G6" s="213"/>
      <c r="I6" s="12" t="s">
        <v>158</v>
      </c>
      <c r="K6" s="12" t="s">
        <v>158</v>
      </c>
    </row>
  </sheetData>
  <mergeCells count="8">
    <mergeCell ref="A1:K1"/>
    <mergeCell ref="A2:K2"/>
    <mergeCell ref="A3:K3"/>
    <mergeCell ref="A4:K4"/>
    <mergeCell ref="E5:E6"/>
    <mergeCell ref="G5:G6"/>
    <mergeCell ref="C5:C6"/>
    <mergeCell ref="A5:A6"/>
  </mergeCells>
  <pageMargins left="0.39" right="0.39" top="0.39" bottom="0.39" header="0" footer="0"/>
  <pageSetup scale="9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/>
    <pageSetUpPr fitToPage="1"/>
  </sheetPr>
  <dimension ref="A1:S6"/>
  <sheetViews>
    <sheetView rightToLeft="1" view="pageBreakPreview" zoomScaleNormal="100" zoomScaleSheetLayoutView="100" workbookViewId="0">
      <selection activeCell="G10" sqref="G10"/>
    </sheetView>
  </sheetViews>
  <sheetFormatPr defaultRowHeight="30" customHeight="1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15.5703125" style="4" customWidth="1"/>
    <col min="6" max="6" width="1.28515625" style="4" customWidth="1"/>
    <col min="7" max="7" width="20.710937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10.42578125" style="4" customWidth="1"/>
    <col min="18" max="18" width="1.28515625" style="4" customWidth="1"/>
    <col min="19" max="19" width="15.5703125" style="4" customWidth="1"/>
    <col min="20" max="20" width="0.28515625" style="13" customWidth="1"/>
    <col min="21" max="16384" width="9.140625" style="13"/>
  </cols>
  <sheetData>
    <row r="1" spans="1:19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19" ht="30" customHeight="1">
      <c r="A2" s="193" t="s">
        <v>182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</row>
    <row r="4" spans="1:19" ht="30" customHeight="1">
      <c r="A4" s="210" t="s">
        <v>159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19" ht="24.75" customHeight="1">
      <c r="A5" s="211" t="s">
        <v>95</v>
      </c>
      <c r="C5" s="232" t="s">
        <v>160</v>
      </c>
      <c r="E5" s="232" t="s">
        <v>73</v>
      </c>
      <c r="G5" s="232" t="s">
        <v>161</v>
      </c>
      <c r="I5" s="211" t="s">
        <v>105</v>
      </c>
      <c r="J5" s="211"/>
      <c r="K5" s="211"/>
      <c r="L5" s="211"/>
      <c r="M5" s="211"/>
      <c r="O5" s="211" t="s">
        <v>106</v>
      </c>
      <c r="P5" s="211"/>
      <c r="Q5" s="211"/>
      <c r="R5" s="211"/>
      <c r="S5" s="211"/>
    </row>
    <row r="6" spans="1:19" ht="25.5" customHeight="1">
      <c r="A6" s="211"/>
      <c r="C6" s="213"/>
      <c r="E6" s="213"/>
      <c r="G6" s="213"/>
      <c r="I6" s="12" t="s">
        <v>162</v>
      </c>
      <c r="J6" s="5"/>
      <c r="K6" s="12" t="s">
        <v>144</v>
      </c>
      <c r="L6" s="5"/>
      <c r="M6" s="12" t="s">
        <v>163</v>
      </c>
      <c r="O6" s="12" t="s">
        <v>162</v>
      </c>
      <c r="P6" s="5"/>
      <c r="Q6" s="12" t="s">
        <v>144</v>
      </c>
      <c r="R6" s="5"/>
      <c r="S6" s="12" t="s">
        <v>163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G5:G6"/>
    <mergeCell ref="E5:E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/>
    <pageSetUpPr fitToPage="1"/>
  </sheetPr>
  <dimension ref="A1:M11"/>
  <sheetViews>
    <sheetView rightToLeft="1" view="pageBreakPreview" zoomScaleNormal="100" zoomScaleSheetLayoutView="100" workbookViewId="0">
      <selection activeCell="I7" sqref="I7:I10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4.28515625" style="4" customWidth="1"/>
    <col min="4" max="4" width="1.28515625" style="4" customWidth="1"/>
    <col min="5" max="5" width="10.425781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0.28515625" style="13" customWidth="1"/>
    <col min="15" max="16384" width="9.140625" style="13"/>
  </cols>
  <sheetData>
    <row r="1" spans="1:13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30" customHeight="1">
      <c r="A2" s="193" t="s">
        <v>182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3" ht="30" customHeight="1">
      <c r="A4" s="210" t="s">
        <v>164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1:13" ht="30" customHeight="1">
      <c r="A5" s="211" t="s">
        <v>95</v>
      </c>
      <c r="C5" s="211" t="s">
        <v>105</v>
      </c>
      <c r="D5" s="211"/>
      <c r="E5" s="211"/>
      <c r="F5" s="211"/>
      <c r="G5" s="211"/>
      <c r="I5" s="211" t="s">
        <v>106</v>
      </c>
      <c r="J5" s="211"/>
      <c r="K5" s="211"/>
      <c r="L5" s="211"/>
      <c r="M5" s="211"/>
    </row>
    <row r="6" spans="1:13" ht="30" customHeight="1">
      <c r="A6" s="211"/>
      <c r="C6" s="12" t="s">
        <v>162</v>
      </c>
      <c r="D6" s="5"/>
      <c r="E6" s="12" t="s">
        <v>144</v>
      </c>
      <c r="F6" s="5"/>
      <c r="G6" s="12" t="s">
        <v>163</v>
      </c>
      <c r="I6" s="12" t="s">
        <v>162</v>
      </c>
      <c r="J6" s="5"/>
      <c r="K6" s="12" t="s">
        <v>144</v>
      </c>
      <c r="L6" s="5"/>
      <c r="M6" s="115" t="s">
        <v>163</v>
      </c>
    </row>
    <row r="7" spans="1:13" ht="30" customHeight="1">
      <c r="A7" s="24" t="s">
        <v>88</v>
      </c>
      <c r="C7" s="6">
        <v>89196</v>
      </c>
      <c r="E7" s="6">
        <v>0</v>
      </c>
      <c r="G7" s="6">
        <f>C7+E7</f>
        <v>89196</v>
      </c>
      <c r="I7" s="6">
        <v>1038435</v>
      </c>
      <c r="K7" s="6">
        <v>0</v>
      </c>
      <c r="M7" s="8">
        <f>I7+K7</f>
        <v>1038435</v>
      </c>
    </row>
    <row r="8" spans="1:13" ht="30" customHeight="1">
      <c r="A8" s="25" t="s">
        <v>89</v>
      </c>
      <c r="C8" s="8">
        <v>100077</v>
      </c>
      <c r="E8" s="8">
        <v>0</v>
      </c>
      <c r="G8" s="8">
        <f>C8+E8</f>
        <v>100077</v>
      </c>
      <c r="I8" s="8">
        <v>874169</v>
      </c>
      <c r="K8" s="8">
        <v>0</v>
      </c>
      <c r="M8" s="8">
        <f t="shared" ref="M8:M10" si="0">I8+K8</f>
        <v>874169</v>
      </c>
    </row>
    <row r="9" spans="1:13" ht="30" customHeight="1">
      <c r="A9" s="25" t="s">
        <v>90</v>
      </c>
      <c r="C9" s="8">
        <v>54128</v>
      </c>
      <c r="E9" s="8">
        <v>0</v>
      </c>
      <c r="G9" s="8">
        <f>C9+E9</f>
        <v>54128</v>
      </c>
      <c r="I9" s="8">
        <v>473395966</v>
      </c>
      <c r="K9" s="8">
        <v>0</v>
      </c>
      <c r="M9" s="8">
        <f t="shared" si="0"/>
        <v>473395966</v>
      </c>
    </row>
    <row r="10" spans="1:13" ht="30" customHeight="1">
      <c r="A10" s="25" t="s">
        <v>91</v>
      </c>
      <c r="C10" s="10">
        <v>14550</v>
      </c>
      <c r="E10" s="10">
        <v>0</v>
      </c>
      <c r="G10" s="8">
        <f>C10+E10</f>
        <v>14550</v>
      </c>
      <c r="I10" s="10">
        <v>102662</v>
      </c>
      <c r="K10" s="10">
        <v>0</v>
      </c>
      <c r="M10" s="8">
        <f t="shared" si="0"/>
        <v>102662</v>
      </c>
    </row>
    <row r="11" spans="1:13" ht="30" customHeight="1">
      <c r="A11" s="17" t="s">
        <v>43</v>
      </c>
      <c r="C11" s="26">
        <f>SUM(C7:C10)</f>
        <v>257951</v>
      </c>
      <c r="D11" s="17"/>
      <c r="E11" s="26">
        <v>0</v>
      </c>
      <c r="F11" s="17"/>
      <c r="G11" s="26">
        <f>SUM(G7:G10)</f>
        <v>257951</v>
      </c>
      <c r="H11" s="17"/>
      <c r="I11" s="26">
        <f>SUM(I7:I10)</f>
        <v>475411232</v>
      </c>
      <c r="J11" s="17"/>
      <c r="K11" s="26">
        <v>0</v>
      </c>
      <c r="L11" s="17"/>
      <c r="M11" s="82">
        <f>SUM(M7:M10)</f>
        <v>475411232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CAA1-4421-49AA-9A24-612D3499598C}">
  <sheetPr>
    <tabColor theme="6"/>
  </sheetPr>
  <dimension ref="A1:Q57"/>
  <sheetViews>
    <sheetView showGridLines="0" rightToLeft="1" view="pageBreakPreview" topLeftCell="A43" zoomScaleNormal="100" zoomScaleSheetLayoutView="100" workbookViewId="0">
      <selection activeCell="Q56" sqref="Q56"/>
    </sheetView>
  </sheetViews>
  <sheetFormatPr defaultRowHeight="18.75"/>
  <cols>
    <col min="1" max="1" width="30.85546875" style="92" customWidth="1"/>
    <col min="2" max="2" width="1.28515625" style="92" customWidth="1"/>
    <col min="3" max="3" width="15.28515625" style="102" customWidth="1"/>
    <col min="4" max="4" width="1.28515625" style="93" customWidth="1"/>
    <col min="5" max="5" width="19.140625" style="92" customWidth="1"/>
    <col min="6" max="6" width="1.28515625" style="93" customWidth="1"/>
    <col min="7" max="7" width="19" style="92" customWidth="1"/>
    <col min="8" max="8" width="1.28515625" style="93" customWidth="1"/>
    <col min="9" max="9" width="20.85546875" style="102" customWidth="1"/>
    <col min="10" max="10" width="1.28515625" style="93" customWidth="1"/>
    <col min="11" max="11" width="16.7109375" style="92" customWidth="1"/>
    <col min="12" max="12" width="1.28515625" style="136" customWidth="1"/>
    <col min="13" max="13" width="22.42578125" style="92" customWidth="1"/>
    <col min="14" max="14" width="1.28515625" style="93" customWidth="1"/>
    <col min="15" max="15" width="21.7109375" style="92" customWidth="1"/>
    <col min="16" max="16" width="1.28515625" style="93" customWidth="1"/>
    <col min="17" max="17" width="20.5703125" style="102" customWidth="1"/>
    <col min="18" max="18" width="0.28515625" style="13" customWidth="1"/>
    <col min="19" max="19" width="9.140625" style="13"/>
    <col min="20" max="20" width="12.140625" style="13" bestFit="1" customWidth="1"/>
    <col min="21" max="21" width="14.5703125" style="13" bestFit="1" customWidth="1"/>
    <col min="22" max="16384" width="9.140625" style="13"/>
  </cols>
  <sheetData>
    <row r="1" spans="1:17" ht="30" customHeight="1">
      <c r="A1" s="233" t="s">
        <v>178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7" ht="30" customHeight="1">
      <c r="A2" s="233" t="s">
        <v>182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7" ht="30" customHeight="1">
      <c r="A3" s="233" t="s">
        <v>266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ht="30" customHeight="1">
      <c r="A4" s="234" t="s">
        <v>165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7" ht="22.5" customHeight="1">
      <c r="A5" s="235" t="s">
        <v>95</v>
      </c>
      <c r="C5" s="235" t="s">
        <v>105</v>
      </c>
      <c r="D5" s="235"/>
      <c r="E5" s="235"/>
      <c r="F5" s="235"/>
      <c r="G5" s="235"/>
      <c r="H5" s="235"/>
      <c r="I5" s="235"/>
      <c r="K5" s="235" t="s">
        <v>106</v>
      </c>
      <c r="L5" s="235"/>
      <c r="M5" s="235"/>
      <c r="N5" s="235"/>
      <c r="O5" s="235"/>
      <c r="P5" s="235"/>
      <c r="Q5" s="235"/>
    </row>
    <row r="6" spans="1:17" ht="43.5" customHeight="1">
      <c r="A6" s="235"/>
      <c r="C6" s="94" t="s">
        <v>9</v>
      </c>
      <c r="E6" s="95" t="s">
        <v>166</v>
      </c>
      <c r="G6" s="95" t="s">
        <v>167</v>
      </c>
      <c r="I6" s="94" t="s">
        <v>168</v>
      </c>
      <c r="K6" s="96" t="s">
        <v>9</v>
      </c>
      <c r="M6" s="96" t="s">
        <v>166</v>
      </c>
      <c r="O6" s="96" t="s">
        <v>167</v>
      </c>
      <c r="Q6" s="118" t="s">
        <v>168</v>
      </c>
    </row>
    <row r="7" spans="1:17" ht="23.25" customHeight="1">
      <c r="A7" s="135" t="s">
        <v>185</v>
      </c>
      <c r="B7" s="84"/>
      <c r="C7" s="153">
        <v>15644974</v>
      </c>
      <c r="D7" s="150"/>
      <c r="E7" s="154">
        <v>50951130124</v>
      </c>
      <c r="F7" s="150"/>
      <c r="G7" s="151">
        <v>-43529730105</v>
      </c>
      <c r="H7" s="150"/>
      <c r="I7" s="152">
        <f>E7+G7</f>
        <v>7421400019</v>
      </c>
      <c r="J7" s="136"/>
      <c r="K7" s="149">
        <v>32778529</v>
      </c>
      <c r="L7" s="158">
        <v>99778820932</v>
      </c>
      <c r="M7" s="160">
        <v>99778820932</v>
      </c>
      <c r="N7" s="146"/>
      <c r="O7" s="155">
        <v>-91201207283</v>
      </c>
      <c r="P7" s="136"/>
      <c r="Q7" s="138">
        <f>M7+O7</f>
        <v>8577613649</v>
      </c>
    </row>
    <row r="8" spans="1:17" ht="29.25" customHeight="1">
      <c r="A8" s="135" t="s">
        <v>216</v>
      </c>
      <c r="B8" s="84"/>
      <c r="C8" s="139">
        <v>0</v>
      </c>
      <c r="D8" s="136"/>
      <c r="E8" s="137">
        <v>0</v>
      </c>
      <c r="F8" s="136"/>
      <c r="G8" s="139">
        <v>0</v>
      </c>
      <c r="H8" s="136"/>
      <c r="I8" s="138">
        <f t="shared" ref="I8:I55" si="0">E8+G8</f>
        <v>0</v>
      </c>
      <c r="J8" s="136"/>
      <c r="K8" s="138">
        <v>1400000</v>
      </c>
      <c r="L8" s="146"/>
      <c r="M8" s="139">
        <v>8656292873</v>
      </c>
      <c r="N8" s="146"/>
      <c r="O8" s="141">
        <v>-7599357876</v>
      </c>
      <c r="P8" s="136"/>
      <c r="Q8" s="138">
        <f t="shared" ref="Q8:Q55" si="1">M8+O8</f>
        <v>1056934997</v>
      </c>
    </row>
    <row r="9" spans="1:17" ht="29.25" customHeight="1">
      <c r="A9" s="135" t="s">
        <v>213</v>
      </c>
      <c r="B9" s="84"/>
      <c r="C9" s="139">
        <v>0</v>
      </c>
      <c r="D9" s="136"/>
      <c r="E9" s="137">
        <v>0</v>
      </c>
      <c r="F9" s="136"/>
      <c r="G9" s="139">
        <v>0</v>
      </c>
      <c r="H9" s="136"/>
      <c r="I9" s="138">
        <f t="shared" si="0"/>
        <v>0</v>
      </c>
      <c r="J9" s="136"/>
      <c r="K9" s="139">
        <v>125000</v>
      </c>
      <c r="L9" s="146"/>
      <c r="M9" s="139">
        <v>11172960241</v>
      </c>
      <c r="N9" s="146"/>
      <c r="O9" s="142">
        <v>-10691426675</v>
      </c>
      <c r="P9" s="136"/>
      <c r="Q9" s="138">
        <f t="shared" si="1"/>
        <v>481533566</v>
      </c>
    </row>
    <row r="10" spans="1:17" ht="29.25" customHeight="1">
      <c r="A10" s="135" t="s">
        <v>26</v>
      </c>
      <c r="B10" s="84"/>
      <c r="C10" s="148">
        <v>1000000</v>
      </c>
      <c r="D10" s="136"/>
      <c r="E10" s="148">
        <v>13192683540</v>
      </c>
      <c r="F10" s="136"/>
      <c r="G10" s="140">
        <v>-11920998595</v>
      </c>
      <c r="H10" s="136"/>
      <c r="I10" s="138">
        <f t="shared" si="0"/>
        <v>1271684945</v>
      </c>
      <c r="J10" s="136"/>
      <c r="K10" s="149">
        <v>2000591</v>
      </c>
      <c r="L10" s="146"/>
      <c r="M10" s="160">
        <v>26871101667</v>
      </c>
      <c r="N10" s="146"/>
      <c r="O10" s="142">
        <v>-23849042502</v>
      </c>
      <c r="P10" s="136"/>
      <c r="Q10" s="138">
        <f t="shared" si="1"/>
        <v>3022059165</v>
      </c>
    </row>
    <row r="11" spans="1:17" ht="29.25" customHeight="1">
      <c r="A11" s="135" t="s">
        <v>203</v>
      </c>
      <c r="B11" s="84"/>
      <c r="C11" s="149">
        <v>200000</v>
      </c>
      <c r="D11" s="136"/>
      <c r="E11" s="148">
        <v>7625407307</v>
      </c>
      <c r="F11" s="136"/>
      <c r="G11" s="140">
        <v>-8301366307</v>
      </c>
      <c r="H11" s="136"/>
      <c r="I11" s="141">
        <f t="shared" si="0"/>
        <v>-675959000</v>
      </c>
      <c r="J11" s="136"/>
      <c r="K11" s="149">
        <v>1484885</v>
      </c>
      <c r="L11" s="146"/>
      <c r="M11" s="160">
        <v>56533830785</v>
      </c>
      <c r="N11" s="146"/>
      <c r="O11" s="141">
        <v>-61632871615</v>
      </c>
      <c r="P11" s="136"/>
      <c r="Q11" s="141">
        <f t="shared" si="1"/>
        <v>-5099040830</v>
      </c>
    </row>
    <row r="12" spans="1:17" ht="29.25" customHeight="1">
      <c r="A12" s="135" t="s">
        <v>217</v>
      </c>
      <c r="B12" s="84"/>
      <c r="C12" s="139">
        <v>0</v>
      </c>
      <c r="D12" s="136"/>
      <c r="E12" s="137">
        <v>0</v>
      </c>
      <c r="F12" s="136"/>
      <c r="G12" s="139">
        <v>0</v>
      </c>
      <c r="H12" s="136"/>
      <c r="I12" s="138">
        <f t="shared" si="0"/>
        <v>0</v>
      </c>
      <c r="J12" s="136"/>
      <c r="K12" s="139">
        <v>20833831</v>
      </c>
      <c r="L12" s="146"/>
      <c r="M12" s="139">
        <v>39054830768</v>
      </c>
      <c r="N12" s="146"/>
      <c r="O12" s="142">
        <v>-28513075588</v>
      </c>
      <c r="P12" s="136"/>
      <c r="Q12" s="138">
        <f t="shared" si="1"/>
        <v>10541755180</v>
      </c>
    </row>
    <row r="13" spans="1:17" ht="29.25" customHeight="1">
      <c r="A13" s="135" t="s">
        <v>31</v>
      </c>
      <c r="B13" s="84"/>
      <c r="C13" s="149">
        <v>20000000</v>
      </c>
      <c r="D13" s="136"/>
      <c r="E13" s="148">
        <v>82247899792</v>
      </c>
      <c r="F13" s="136"/>
      <c r="G13" s="142">
        <v>-66936903631</v>
      </c>
      <c r="H13" s="136"/>
      <c r="I13" s="138">
        <f t="shared" si="0"/>
        <v>15310996161</v>
      </c>
      <c r="J13" s="136"/>
      <c r="K13" s="149">
        <v>39600000</v>
      </c>
      <c r="L13" s="146"/>
      <c r="M13" s="160">
        <v>138573176672</v>
      </c>
      <c r="N13" s="146"/>
      <c r="O13" s="142">
        <v>-133823700020</v>
      </c>
      <c r="P13" s="136"/>
      <c r="Q13" s="141">
        <f t="shared" si="1"/>
        <v>4749476652</v>
      </c>
    </row>
    <row r="14" spans="1:17" ht="29.25" customHeight="1">
      <c r="A14" s="135" t="s">
        <v>22</v>
      </c>
      <c r="B14" s="84"/>
      <c r="C14" s="139">
        <v>0</v>
      </c>
      <c r="D14" s="136"/>
      <c r="E14" s="137">
        <v>0</v>
      </c>
      <c r="F14" s="136"/>
      <c r="G14" s="139">
        <v>0</v>
      </c>
      <c r="H14" s="136"/>
      <c r="I14" s="138">
        <f t="shared" si="0"/>
        <v>0</v>
      </c>
      <c r="J14" s="136"/>
      <c r="K14" s="139">
        <v>7077153</v>
      </c>
      <c r="L14" s="146"/>
      <c r="M14" s="139">
        <v>154919932123</v>
      </c>
      <c r="N14" s="146"/>
      <c r="O14" s="141">
        <v>-143975852023</v>
      </c>
      <c r="P14" s="136"/>
      <c r="Q14" s="138">
        <f t="shared" si="1"/>
        <v>10944080100</v>
      </c>
    </row>
    <row r="15" spans="1:17" ht="29.25" customHeight="1">
      <c r="A15" s="135" t="s">
        <v>28</v>
      </c>
      <c r="B15" s="84"/>
      <c r="C15" s="139">
        <v>0</v>
      </c>
      <c r="D15" s="136"/>
      <c r="E15" s="137">
        <v>0</v>
      </c>
      <c r="F15" s="136"/>
      <c r="G15" s="139">
        <v>0</v>
      </c>
      <c r="H15" s="136"/>
      <c r="I15" s="138">
        <f t="shared" si="0"/>
        <v>0</v>
      </c>
      <c r="J15" s="136"/>
      <c r="K15" s="139">
        <v>18050000</v>
      </c>
      <c r="L15" s="146"/>
      <c r="M15" s="139">
        <v>87550124725</v>
      </c>
      <c r="N15" s="146"/>
      <c r="O15" s="141">
        <v>-82751282730</v>
      </c>
      <c r="P15" s="136"/>
      <c r="Q15" s="138">
        <f t="shared" si="1"/>
        <v>4798841995</v>
      </c>
    </row>
    <row r="16" spans="1:17" ht="29.25" customHeight="1">
      <c r="A16" s="135" t="s">
        <v>202</v>
      </c>
      <c r="B16" s="84"/>
      <c r="C16" s="139">
        <v>0</v>
      </c>
      <c r="D16" s="136"/>
      <c r="E16" s="137">
        <v>0</v>
      </c>
      <c r="F16" s="136"/>
      <c r="G16" s="139">
        <v>0</v>
      </c>
      <c r="H16" s="136"/>
      <c r="I16" s="138">
        <f t="shared" si="0"/>
        <v>0</v>
      </c>
      <c r="J16" s="136"/>
      <c r="K16" s="139">
        <v>598450</v>
      </c>
      <c r="L16" s="146"/>
      <c r="M16" s="139">
        <v>10616306882</v>
      </c>
      <c r="N16" s="146"/>
      <c r="O16" s="142">
        <v>-9521844710</v>
      </c>
      <c r="P16" s="136"/>
      <c r="Q16" s="138">
        <f t="shared" si="1"/>
        <v>1094462172</v>
      </c>
    </row>
    <row r="17" spans="1:17" ht="29.25" customHeight="1">
      <c r="A17" s="135" t="s">
        <v>218</v>
      </c>
      <c r="B17" s="84"/>
      <c r="C17" s="139">
        <v>0</v>
      </c>
      <c r="D17" s="136"/>
      <c r="E17" s="137">
        <v>0</v>
      </c>
      <c r="F17" s="136"/>
      <c r="G17" s="139">
        <v>0</v>
      </c>
      <c r="H17" s="136"/>
      <c r="I17" s="138">
        <f t="shared" si="0"/>
        <v>0</v>
      </c>
      <c r="J17" s="136"/>
      <c r="K17" s="139">
        <v>1</v>
      </c>
      <c r="L17" s="146"/>
      <c r="M17" s="139">
        <v>1</v>
      </c>
      <c r="N17" s="146"/>
      <c r="O17" s="142">
        <v>-577</v>
      </c>
      <c r="P17" s="136"/>
      <c r="Q17" s="141">
        <f t="shared" si="1"/>
        <v>-576</v>
      </c>
    </row>
    <row r="18" spans="1:17" ht="29.25" customHeight="1">
      <c r="A18" s="135" t="s">
        <v>17</v>
      </c>
      <c r="B18" s="84"/>
      <c r="C18" s="139">
        <v>0</v>
      </c>
      <c r="D18" s="136"/>
      <c r="E18" s="137">
        <v>0</v>
      </c>
      <c r="F18" s="136"/>
      <c r="G18" s="139">
        <v>0</v>
      </c>
      <c r="H18" s="136"/>
      <c r="I18" s="138">
        <f t="shared" si="0"/>
        <v>0</v>
      </c>
      <c r="J18" s="136"/>
      <c r="K18" s="139">
        <v>1750000</v>
      </c>
      <c r="L18" s="146"/>
      <c r="M18" s="139">
        <v>6326945957</v>
      </c>
      <c r="N18" s="146"/>
      <c r="O18" s="142">
        <v>-6580859512</v>
      </c>
      <c r="P18" s="136"/>
      <c r="Q18" s="141">
        <f t="shared" si="1"/>
        <v>-253913555</v>
      </c>
    </row>
    <row r="19" spans="1:17" ht="29.25" customHeight="1">
      <c r="A19" s="135" t="s">
        <v>221</v>
      </c>
      <c r="B19" s="84"/>
      <c r="C19" s="139">
        <v>0</v>
      </c>
      <c r="D19" s="136"/>
      <c r="E19" s="137">
        <v>0</v>
      </c>
      <c r="F19" s="136"/>
      <c r="G19" s="139">
        <v>0</v>
      </c>
      <c r="H19" s="136"/>
      <c r="I19" s="138">
        <f t="shared" si="0"/>
        <v>0</v>
      </c>
      <c r="J19" s="136"/>
      <c r="K19" s="139">
        <v>35800</v>
      </c>
      <c r="L19" s="146"/>
      <c r="M19" s="139">
        <v>1675332050</v>
      </c>
      <c r="N19" s="146"/>
      <c r="O19" s="142">
        <v>-1861199577</v>
      </c>
      <c r="P19" s="136"/>
      <c r="Q19" s="141">
        <f t="shared" si="1"/>
        <v>-185867527</v>
      </c>
    </row>
    <row r="20" spans="1:17" ht="29.25" customHeight="1">
      <c r="A20" s="135" t="s">
        <v>25</v>
      </c>
      <c r="B20" s="84"/>
      <c r="C20" s="139">
        <v>0</v>
      </c>
      <c r="D20" s="136"/>
      <c r="E20" s="137">
        <v>0</v>
      </c>
      <c r="F20" s="136"/>
      <c r="G20" s="139">
        <v>0</v>
      </c>
      <c r="H20" s="136"/>
      <c r="I20" s="138">
        <f t="shared" si="0"/>
        <v>0</v>
      </c>
      <c r="J20" s="136"/>
      <c r="K20" s="139">
        <v>200000</v>
      </c>
      <c r="L20" s="146"/>
      <c r="M20" s="139">
        <v>1266419705</v>
      </c>
      <c r="N20" s="146"/>
      <c r="O20" s="142">
        <v>-1429443900</v>
      </c>
      <c r="P20" s="136"/>
      <c r="Q20" s="141">
        <f t="shared" si="1"/>
        <v>-163024195</v>
      </c>
    </row>
    <row r="21" spans="1:17" ht="29.25" customHeight="1">
      <c r="A21" s="135" t="s">
        <v>23</v>
      </c>
      <c r="B21" s="84"/>
      <c r="C21" s="139">
        <v>0</v>
      </c>
      <c r="D21" s="136"/>
      <c r="E21" s="137">
        <v>0</v>
      </c>
      <c r="F21" s="136"/>
      <c r="G21" s="139">
        <v>0</v>
      </c>
      <c r="H21" s="136"/>
      <c r="I21" s="138">
        <f t="shared" si="0"/>
        <v>0</v>
      </c>
      <c r="J21" s="136"/>
      <c r="K21" s="139">
        <v>120000</v>
      </c>
      <c r="L21" s="146"/>
      <c r="M21" s="139">
        <v>3924509432</v>
      </c>
      <c r="N21" s="146"/>
      <c r="O21" s="142">
        <v>-3620330102</v>
      </c>
      <c r="P21" s="136"/>
      <c r="Q21" s="138">
        <f t="shared" si="1"/>
        <v>304179330</v>
      </c>
    </row>
    <row r="22" spans="1:17" ht="29.25" customHeight="1">
      <c r="A22" s="135" t="s">
        <v>27</v>
      </c>
      <c r="B22" s="84"/>
      <c r="C22" s="139">
        <v>0</v>
      </c>
      <c r="D22" s="136"/>
      <c r="E22" s="137">
        <v>0</v>
      </c>
      <c r="F22" s="136"/>
      <c r="G22" s="139">
        <v>0</v>
      </c>
      <c r="H22" s="136"/>
      <c r="I22" s="138">
        <f t="shared" si="0"/>
        <v>0</v>
      </c>
      <c r="J22" s="136"/>
      <c r="K22" s="139">
        <v>199997</v>
      </c>
      <c r="L22" s="146"/>
      <c r="M22" s="139">
        <v>1350300231</v>
      </c>
      <c r="N22" s="146"/>
      <c r="O22" s="142">
        <v>-1540754388</v>
      </c>
      <c r="P22" s="136"/>
      <c r="Q22" s="141">
        <f t="shared" si="1"/>
        <v>-190454157</v>
      </c>
    </row>
    <row r="23" spans="1:17" ht="29.25" customHeight="1">
      <c r="A23" s="135" t="s">
        <v>116</v>
      </c>
      <c r="B23" s="84"/>
      <c r="C23" s="139">
        <v>0</v>
      </c>
      <c r="D23" s="136"/>
      <c r="E23" s="137">
        <v>0</v>
      </c>
      <c r="F23" s="136"/>
      <c r="G23" s="139">
        <v>0</v>
      </c>
      <c r="H23" s="136"/>
      <c r="I23" s="138">
        <f t="shared" si="0"/>
        <v>0</v>
      </c>
      <c r="J23" s="136"/>
      <c r="K23" s="139">
        <v>1440855</v>
      </c>
      <c r="L23" s="146"/>
      <c r="M23" s="139">
        <v>3847340331</v>
      </c>
      <c r="N23" s="146"/>
      <c r="O23" s="142">
        <v>-4142159291</v>
      </c>
      <c r="P23" s="136"/>
      <c r="Q23" s="141">
        <f t="shared" si="1"/>
        <v>-294818960</v>
      </c>
    </row>
    <row r="24" spans="1:17" ht="29.25" customHeight="1">
      <c r="A24" s="135" t="s">
        <v>114</v>
      </c>
      <c r="B24" s="84"/>
      <c r="C24" s="139">
        <v>0</v>
      </c>
      <c r="D24" s="136"/>
      <c r="E24" s="137">
        <v>0</v>
      </c>
      <c r="F24" s="136"/>
      <c r="G24" s="139">
        <v>0</v>
      </c>
      <c r="H24" s="136"/>
      <c r="I24" s="138">
        <f t="shared" si="0"/>
        <v>0</v>
      </c>
      <c r="J24" s="136"/>
      <c r="K24" s="139">
        <v>554</v>
      </c>
      <c r="L24" s="146"/>
      <c r="M24" s="139">
        <v>8089840</v>
      </c>
      <c r="N24" s="146"/>
      <c r="O24" s="142">
        <v>-8893864</v>
      </c>
      <c r="P24" s="136"/>
      <c r="Q24" s="141">
        <f t="shared" si="1"/>
        <v>-804024</v>
      </c>
    </row>
    <row r="25" spans="1:17" ht="29.25" customHeight="1">
      <c r="A25" s="135" t="s">
        <v>261</v>
      </c>
      <c r="B25" s="84"/>
      <c r="C25" s="139">
        <v>0</v>
      </c>
      <c r="D25" s="136"/>
      <c r="E25" s="137">
        <v>0</v>
      </c>
      <c r="F25" s="136"/>
      <c r="G25" s="139">
        <v>0</v>
      </c>
      <c r="H25" s="136"/>
      <c r="I25" s="138">
        <f t="shared" si="0"/>
        <v>0</v>
      </c>
      <c r="J25" s="136"/>
      <c r="K25" s="139">
        <v>5000000</v>
      </c>
      <c r="L25" s="146"/>
      <c r="M25" s="139">
        <v>7961346540</v>
      </c>
      <c r="N25" s="146"/>
      <c r="O25" s="142">
        <v>-7702628346</v>
      </c>
      <c r="P25" s="136"/>
      <c r="Q25" s="138">
        <f t="shared" si="1"/>
        <v>258718194</v>
      </c>
    </row>
    <row r="26" spans="1:17" ht="29.25" customHeight="1">
      <c r="A26" s="135" t="s">
        <v>40</v>
      </c>
      <c r="B26" s="84"/>
      <c r="C26" s="139">
        <v>0</v>
      </c>
      <c r="D26" s="136"/>
      <c r="E26" s="137">
        <v>0</v>
      </c>
      <c r="F26" s="136"/>
      <c r="G26" s="139">
        <v>0</v>
      </c>
      <c r="H26" s="136"/>
      <c r="I26" s="138">
        <f t="shared" si="0"/>
        <v>0</v>
      </c>
      <c r="J26" s="136"/>
      <c r="K26" s="139">
        <v>16591515</v>
      </c>
      <c r="L26" s="146"/>
      <c r="M26" s="139">
        <v>128243781677</v>
      </c>
      <c r="N26" s="146"/>
      <c r="O26" s="142">
        <v>-141936997950</v>
      </c>
      <c r="P26" s="136"/>
      <c r="Q26" s="141">
        <f t="shared" si="1"/>
        <v>-13693216273</v>
      </c>
    </row>
    <row r="27" spans="1:17" ht="29.25" customHeight="1">
      <c r="A27" s="135" t="s">
        <v>222</v>
      </c>
      <c r="B27" s="84"/>
      <c r="C27" s="139">
        <v>0</v>
      </c>
      <c r="D27" s="136"/>
      <c r="E27" s="137">
        <v>0</v>
      </c>
      <c r="F27" s="136"/>
      <c r="G27" s="139">
        <v>0</v>
      </c>
      <c r="H27" s="136"/>
      <c r="I27" s="138">
        <f t="shared" si="0"/>
        <v>0</v>
      </c>
      <c r="J27" s="136"/>
      <c r="K27" s="139">
        <v>3069988</v>
      </c>
      <c r="L27" s="146"/>
      <c r="M27" s="139">
        <v>20354982977</v>
      </c>
      <c r="N27" s="146"/>
      <c r="O27" s="142">
        <v>-22155498610</v>
      </c>
      <c r="P27" s="136"/>
      <c r="Q27" s="141">
        <f t="shared" si="1"/>
        <v>-1800515633</v>
      </c>
    </row>
    <row r="28" spans="1:17" ht="29.25" customHeight="1">
      <c r="A28" s="135" t="s">
        <v>15</v>
      </c>
      <c r="B28" s="84"/>
      <c r="C28" s="149">
        <v>5000000</v>
      </c>
      <c r="D28" s="136"/>
      <c r="E28" s="149">
        <v>6573788812</v>
      </c>
      <c r="F28" s="136"/>
      <c r="G28" s="142">
        <v>-7763530503</v>
      </c>
      <c r="H28" s="136"/>
      <c r="I28" s="141">
        <f t="shared" si="0"/>
        <v>-1189741691</v>
      </c>
      <c r="J28" s="136"/>
      <c r="K28" s="149">
        <v>166037995</v>
      </c>
      <c r="L28" s="146"/>
      <c r="M28" s="160">
        <v>181912237118</v>
      </c>
      <c r="N28" s="146"/>
      <c r="O28" s="142">
        <v>-257808207672</v>
      </c>
      <c r="P28" s="136"/>
      <c r="Q28" s="141">
        <f t="shared" si="1"/>
        <v>-75895970554</v>
      </c>
    </row>
    <row r="29" spans="1:17" ht="29.25" customHeight="1">
      <c r="A29" s="135" t="s">
        <v>112</v>
      </c>
      <c r="B29" s="84"/>
      <c r="C29" s="139">
        <v>0</v>
      </c>
      <c r="D29" s="136"/>
      <c r="E29" s="137">
        <v>0</v>
      </c>
      <c r="F29" s="136"/>
      <c r="G29" s="139">
        <v>0</v>
      </c>
      <c r="H29" s="136"/>
      <c r="I29" s="138">
        <f t="shared" si="0"/>
        <v>0</v>
      </c>
      <c r="J29" s="136"/>
      <c r="K29" s="139">
        <v>4399975</v>
      </c>
      <c r="L29" s="146"/>
      <c r="M29" s="139">
        <v>15311861738</v>
      </c>
      <c r="N29" s="146"/>
      <c r="O29" s="142">
        <v>-17626394449</v>
      </c>
      <c r="P29" s="136"/>
      <c r="Q29" s="141">
        <f t="shared" si="1"/>
        <v>-2314532711</v>
      </c>
    </row>
    <row r="30" spans="1:17" ht="29.25" customHeight="1">
      <c r="A30" s="135" t="s">
        <v>223</v>
      </c>
      <c r="B30" s="84"/>
      <c r="C30" s="149">
        <v>16300000</v>
      </c>
      <c r="D30" s="136"/>
      <c r="E30" s="148">
        <v>245182110059</v>
      </c>
      <c r="F30" s="136"/>
      <c r="G30" s="142">
        <v>-114348871682</v>
      </c>
      <c r="H30" s="136"/>
      <c r="I30" s="138">
        <f t="shared" si="0"/>
        <v>130833238377</v>
      </c>
      <c r="J30" s="136"/>
      <c r="K30" s="149">
        <v>33100000</v>
      </c>
      <c r="L30" s="146"/>
      <c r="M30" s="160">
        <v>363543644205</v>
      </c>
      <c r="N30" s="146"/>
      <c r="O30" s="142">
        <v>-222960933753</v>
      </c>
      <c r="P30" s="136"/>
      <c r="Q30" s="138">
        <f t="shared" si="1"/>
        <v>140582710452</v>
      </c>
    </row>
    <row r="31" spans="1:17" ht="29.25" customHeight="1">
      <c r="A31" s="135" t="s">
        <v>37</v>
      </c>
      <c r="B31" s="84"/>
      <c r="C31" s="139">
        <v>0</v>
      </c>
      <c r="D31" s="136"/>
      <c r="E31" s="137">
        <v>0</v>
      </c>
      <c r="F31" s="136"/>
      <c r="G31" s="139">
        <v>0</v>
      </c>
      <c r="H31" s="136"/>
      <c r="I31" s="138">
        <f t="shared" si="0"/>
        <v>0</v>
      </c>
      <c r="J31" s="136"/>
      <c r="K31" s="139">
        <v>281250</v>
      </c>
      <c r="L31" s="146"/>
      <c r="M31" s="139">
        <v>4780759252</v>
      </c>
      <c r="N31" s="146"/>
      <c r="O31" s="142">
        <v>-5088293437</v>
      </c>
      <c r="P31" s="136"/>
      <c r="Q31" s="141">
        <f t="shared" si="1"/>
        <v>-307534185</v>
      </c>
    </row>
    <row r="32" spans="1:17" ht="29.25" customHeight="1">
      <c r="A32" s="135" t="s">
        <v>224</v>
      </c>
      <c r="B32" s="84"/>
      <c r="C32" s="139">
        <v>0</v>
      </c>
      <c r="D32" s="136"/>
      <c r="E32" s="137">
        <v>0</v>
      </c>
      <c r="F32" s="136"/>
      <c r="G32" s="139">
        <v>0</v>
      </c>
      <c r="H32" s="136"/>
      <c r="I32" s="138">
        <f t="shared" si="0"/>
        <v>0</v>
      </c>
      <c r="J32" s="136"/>
      <c r="K32" s="139">
        <v>100617924</v>
      </c>
      <c r="L32" s="146"/>
      <c r="M32" s="139">
        <v>344092544700</v>
      </c>
      <c r="N32" s="146"/>
      <c r="O32" s="142">
        <v>-402077374355</v>
      </c>
      <c r="P32" s="140"/>
      <c r="Q32" s="141">
        <f t="shared" si="1"/>
        <v>-57984829655</v>
      </c>
    </row>
    <row r="33" spans="1:17" ht="29.25" customHeight="1">
      <c r="A33" s="135" t="s">
        <v>35</v>
      </c>
      <c r="B33" s="84"/>
      <c r="C33" s="139">
        <v>0</v>
      </c>
      <c r="D33" s="136"/>
      <c r="E33" s="137">
        <v>0</v>
      </c>
      <c r="F33" s="136"/>
      <c r="G33" s="139">
        <v>0</v>
      </c>
      <c r="H33" s="136"/>
      <c r="I33" s="138">
        <f t="shared" si="0"/>
        <v>0</v>
      </c>
      <c r="J33" s="136"/>
      <c r="K33" s="139">
        <v>660000</v>
      </c>
      <c r="L33" s="146"/>
      <c r="M33" s="139">
        <v>10162042485</v>
      </c>
      <c r="N33" s="146"/>
      <c r="O33" s="142">
        <v>-12859030800</v>
      </c>
      <c r="P33" s="140"/>
      <c r="Q33" s="141">
        <f t="shared" si="1"/>
        <v>-2696988315</v>
      </c>
    </row>
    <row r="34" spans="1:17" ht="29.25" customHeight="1">
      <c r="A34" s="135" t="s">
        <v>39</v>
      </c>
      <c r="B34" s="84"/>
      <c r="C34" s="139">
        <v>0</v>
      </c>
      <c r="D34" s="136"/>
      <c r="E34" s="137">
        <v>0</v>
      </c>
      <c r="F34" s="136"/>
      <c r="G34" s="139">
        <v>0</v>
      </c>
      <c r="H34" s="136"/>
      <c r="I34" s="138">
        <f t="shared" si="0"/>
        <v>0</v>
      </c>
      <c r="J34" s="136"/>
      <c r="K34" s="139">
        <v>100000</v>
      </c>
      <c r="L34" s="146"/>
      <c r="M34" s="139">
        <v>1018410321</v>
      </c>
      <c r="N34" s="146"/>
      <c r="O34" s="142">
        <v>-1298229300</v>
      </c>
      <c r="P34" s="140"/>
      <c r="Q34" s="141">
        <f t="shared" si="1"/>
        <v>-279818979</v>
      </c>
    </row>
    <row r="35" spans="1:17" ht="29.25" customHeight="1">
      <c r="A35" s="135" t="s">
        <v>118</v>
      </c>
      <c r="B35" s="84"/>
      <c r="C35" s="139">
        <v>0</v>
      </c>
      <c r="D35" s="136"/>
      <c r="E35" s="137">
        <v>0</v>
      </c>
      <c r="F35" s="136"/>
      <c r="G35" s="139">
        <v>0</v>
      </c>
      <c r="H35" s="136"/>
      <c r="I35" s="138">
        <f t="shared" si="0"/>
        <v>0</v>
      </c>
      <c r="J35" s="136"/>
      <c r="K35" s="139">
        <v>15000000</v>
      </c>
      <c r="L35" s="146"/>
      <c r="M35" s="139">
        <v>6159768288</v>
      </c>
      <c r="N35" s="146"/>
      <c r="O35" s="142">
        <v>-5941935599</v>
      </c>
      <c r="P35" s="136"/>
      <c r="Q35" s="138">
        <f t="shared" si="1"/>
        <v>217832689</v>
      </c>
    </row>
    <row r="36" spans="1:17" ht="29.25" customHeight="1">
      <c r="A36" s="135" t="s">
        <v>225</v>
      </c>
      <c r="B36" s="84"/>
      <c r="C36" s="149">
        <v>2000000</v>
      </c>
      <c r="D36" s="136"/>
      <c r="E36" s="148">
        <v>6720533414</v>
      </c>
      <c r="F36" s="136"/>
      <c r="G36" s="142">
        <v>-5693619129</v>
      </c>
      <c r="H36" s="136"/>
      <c r="I36" s="138">
        <f t="shared" si="0"/>
        <v>1026914285</v>
      </c>
      <c r="J36" s="136"/>
      <c r="K36" s="149">
        <v>2000001</v>
      </c>
      <c r="L36" s="146"/>
      <c r="M36" s="160">
        <v>6720533415</v>
      </c>
      <c r="N36" s="146"/>
      <c r="O36" s="142">
        <v>-5693622215</v>
      </c>
      <c r="P36" s="136"/>
      <c r="Q36" s="141">
        <f t="shared" si="1"/>
        <v>1026911200</v>
      </c>
    </row>
    <row r="37" spans="1:17" ht="29.25" customHeight="1">
      <c r="A37" s="135" t="s">
        <v>18</v>
      </c>
      <c r="B37" s="84"/>
      <c r="C37" s="139">
        <v>0</v>
      </c>
      <c r="D37" s="136"/>
      <c r="E37" s="137">
        <v>0</v>
      </c>
      <c r="F37" s="136"/>
      <c r="G37" s="139">
        <v>0</v>
      </c>
      <c r="H37" s="136"/>
      <c r="I37" s="138">
        <f t="shared" si="0"/>
        <v>0</v>
      </c>
      <c r="J37" s="136"/>
      <c r="K37" s="139">
        <v>250088714</v>
      </c>
      <c r="L37" s="146"/>
      <c r="M37" s="139">
        <v>572768931144</v>
      </c>
      <c r="N37" s="146"/>
      <c r="O37" s="142">
        <v>-613297890283</v>
      </c>
      <c r="P37" s="136"/>
      <c r="Q37" s="141">
        <f t="shared" si="1"/>
        <v>-40528959139</v>
      </c>
    </row>
    <row r="38" spans="1:17" ht="29.25" customHeight="1">
      <c r="A38" s="135" t="s">
        <v>20</v>
      </c>
      <c r="B38" s="84"/>
      <c r="C38" s="139">
        <v>0</v>
      </c>
      <c r="D38" s="136"/>
      <c r="E38" s="137">
        <v>0</v>
      </c>
      <c r="F38" s="136"/>
      <c r="G38" s="139">
        <v>0</v>
      </c>
      <c r="H38" s="136"/>
      <c r="I38" s="138">
        <f t="shared" si="0"/>
        <v>0</v>
      </c>
      <c r="J38" s="136"/>
      <c r="K38" s="139">
        <v>1562500</v>
      </c>
      <c r="L38" s="146"/>
      <c r="M38" s="139">
        <v>3038475941</v>
      </c>
      <c r="N38" s="146"/>
      <c r="O38" s="156">
        <v>-3275705139</v>
      </c>
      <c r="P38" s="136"/>
      <c r="Q38" s="141">
        <f t="shared" si="1"/>
        <v>-237229198</v>
      </c>
    </row>
    <row r="39" spans="1:17" ht="29.25" customHeight="1">
      <c r="A39" s="135" t="s">
        <v>41</v>
      </c>
      <c r="B39" s="84"/>
      <c r="C39" s="139">
        <v>0</v>
      </c>
      <c r="D39" s="136"/>
      <c r="E39" s="137">
        <v>0</v>
      </c>
      <c r="F39" s="136"/>
      <c r="G39" s="139">
        <v>0</v>
      </c>
      <c r="H39" s="136"/>
      <c r="I39" s="138">
        <f t="shared" si="0"/>
        <v>0</v>
      </c>
      <c r="J39" s="136"/>
      <c r="K39" s="139">
        <v>80000000</v>
      </c>
      <c r="L39" s="146"/>
      <c r="M39" s="139">
        <v>30566915590</v>
      </c>
      <c r="N39" s="146"/>
      <c r="O39" s="142">
        <v>-32852554939</v>
      </c>
      <c r="P39" s="136"/>
      <c r="Q39" s="141">
        <f t="shared" si="1"/>
        <v>-2285639349</v>
      </c>
    </row>
    <row r="40" spans="1:17" ht="29.25" customHeight="1">
      <c r="A40" s="135" t="s">
        <v>262</v>
      </c>
      <c r="B40" s="84"/>
      <c r="C40" s="139">
        <v>0</v>
      </c>
      <c r="D40" s="136"/>
      <c r="E40" s="137">
        <v>0</v>
      </c>
      <c r="F40" s="136"/>
      <c r="G40" s="139">
        <v>0</v>
      </c>
      <c r="H40" s="136"/>
      <c r="I40" s="138">
        <f t="shared" si="0"/>
        <v>0</v>
      </c>
      <c r="J40" s="136"/>
      <c r="K40" s="139">
        <v>970000</v>
      </c>
      <c r="L40" s="146"/>
      <c r="M40" s="139">
        <v>656919633</v>
      </c>
      <c r="N40" s="146"/>
      <c r="O40" s="142">
        <v>-871662564</v>
      </c>
      <c r="P40" s="136"/>
      <c r="Q40" s="141">
        <f t="shared" si="1"/>
        <v>-214742931</v>
      </c>
    </row>
    <row r="41" spans="1:17" ht="29.25" customHeight="1">
      <c r="A41" s="135" t="s">
        <v>226</v>
      </c>
      <c r="B41" s="84"/>
      <c r="C41" s="139">
        <v>0</v>
      </c>
      <c r="D41" s="136"/>
      <c r="E41" s="137">
        <v>0</v>
      </c>
      <c r="F41" s="136"/>
      <c r="G41" s="139">
        <v>0</v>
      </c>
      <c r="H41" s="136"/>
      <c r="I41" s="138">
        <f t="shared" si="0"/>
        <v>0</v>
      </c>
      <c r="J41" s="136"/>
      <c r="K41" s="139">
        <v>208</v>
      </c>
      <c r="L41" s="146"/>
      <c r="M41" s="139">
        <v>726980</v>
      </c>
      <c r="N41" s="146"/>
      <c r="O41" s="142">
        <v>-867988</v>
      </c>
      <c r="P41" s="136"/>
      <c r="Q41" s="141">
        <f t="shared" si="1"/>
        <v>-141008</v>
      </c>
    </row>
    <row r="42" spans="1:17" ht="29.25" customHeight="1">
      <c r="A42" s="135" t="s">
        <v>227</v>
      </c>
      <c r="B42" s="84"/>
      <c r="C42" s="139">
        <v>0</v>
      </c>
      <c r="D42" s="136"/>
      <c r="E42" s="137">
        <v>0</v>
      </c>
      <c r="F42" s="136"/>
      <c r="G42" s="139">
        <v>0</v>
      </c>
      <c r="H42" s="136"/>
      <c r="I42" s="138">
        <f t="shared" si="0"/>
        <v>0</v>
      </c>
      <c r="J42" s="136"/>
      <c r="K42" s="139">
        <v>125187</v>
      </c>
      <c r="L42" s="146"/>
      <c r="M42" s="139">
        <v>437987206</v>
      </c>
      <c r="N42" s="146"/>
      <c r="O42" s="142">
        <v>-437157603</v>
      </c>
      <c r="P42" s="136"/>
      <c r="Q42" s="138">
        <f t="shared" si="1"/>
        <v>829603</v>
      </c>
    </row>
    <row r="43" spans="1:17" ht="29.25" customHeight="1">
      <c r="A43" s="135" t="s">
        <v>117</v>
      </c>
      <c r="B43" s="84"/>
      <c r="C43" s="139">
        <v>0</v>
      </c>
      <c r="D43" s="136"/>
      <c r="E43" s="137">
        <v>0</v>
      </c>
      <c r="F43" s="136"/>
      <c r="G43" s="139">
        <v>0</v>
      </c>
      <c r="H43" s="136"/>
      <c r="I43" s="138">
        <f t="shared" si="0"/>
        <v>0</v>
      </c>
      <c r="J43" s="136"/>
      <c r="K43" s="139">
        <v>509</v>
      </c>
      <c r="L43" s="146"/>
      <c r="M43" s="139">
        <v>1892841</v>
      </c>
      <c r="N43" s="146"/>
      <c r="O43" s="142">
        <v>-1756226</v>
      </c>
      <c r="P43" s="136"/>
      <c r="Q43" s="138">
        <f t="shared" si="1"/>
        <v>136615</v>
      </c>
    </row>
    <row r="44" spans="1:17" ht="29.25" customHeight="1">
      <c r="A44" s="135" t="s">
        <v>32</v>
      </c>
      <c r="B44" s="84"/>
      <c r="C44" s="139">
        <v>0</v>
      </c>
      <c r="D44" s="136"/>
      <c r="E44" s="137">
        <v>0</v>
      </c>
      <c r="F44" s="136"/>
      <c r="G44" s="139">
        <v>0</v>
      </c>
      <c r="H44" s="136"/>
      <c r="I44" s="138">
        <f t="shared" si="0"/>
        <v>0</v>
      </c>
      <c r="J44" s="136"/>
      <c r="K44" s="139">
        <v>2</v>
      </c>
      <c r="L44" s="146"/>
      <c r="M44" s="139">
        <v>2</v>
      </c>
      <c r="N44" s="146"/>
      <c r="O44" s="142">
        <v>-3372</v>
      </c>
      <c r="P44" s="136"/>
      <c r="Q44" s="141">
        <f t="shared" si="1"/>
        <v>-3370</v>
      </c>
    </row>
    <row r="45" spans="1:17" ht="29.25" customHeight="1">
      <c r="A45" s="135" t="s">
        <v>214</v>
      </c>
      <c r="B45" s="84"/>
      <c r="C45" s="149">
        <v>20000000</v>
      </c>
      <c r="D45" s="136"/>
      <c r="E45" s="148">
        <v>52491083427</v>
      </c>
      <c r="F45" s="136"/>
      <c r="G45" s="142">
        <v>-31047655298</v>
      </c>
      <c r="H45" s="136"/>
      <c r="I45" s="138">
        <f t="shared" si="0"/>
        <v>21443428129</v>
      </c>
      <c r="J45" s="136"/>
      <c r="K45" s="149">
        <v>31000000</v>
      </c>
      <c r="L45" s="146"/>
      <c r="M45" s="160">
        <v>78671135291</v>
      </c>
      <c r="N45" s="146"/>
      <c r="O45" s="142">
        <v>-48123865713</v>
      </c>
      <c r="P45" s="136"/>
      <c r="Q45" s="138">
        <f t="shared" si="1"/>
        <v>30547269578</v>
      </c>
    </row>
    <row r="46" spans="1:17" ht="29.25" customHeight="1">
      <c r="A46" s="135" t="s">
        <v>212</v>
      </c>
      <c r="B46" s="84"/>
      <c r="C46" s="149">
        <v>4200000</v>
      </c>
      <c r="D46" s="136"/>
      <c r="E46" s="149">
        <v>13481104279</v>
      </c>
      <c r="F46" s="136"/>
      <c r="G46" s="142">
        <v>-10420263744</v>
      </c>
      <c r="H46" s="136"/>
      <c r="I46" s="138">
        <f t="shared" si="0"/>
        <v>3060840535</v>
      </c>
      <c r="J46" s="136"/>
      <c r="K46" s="149">
        <v>5800000</v>
      </c>
      <c r="L46" s="146"/>
      <c r="M46" s="160">
        <v>18367384793</v>
      </c>
      <c r="N46" s="146"/>
      <c r="O46" s="142">
        <v>-14389888030</v>
      </c>
      <c r="P46" s="136"/>
      <c r="Q46" s="138">
        <f t="shared" si="1"/>
        <v>3977496763</v>
      </c>
    </row>
    <row r="47" spans="1:17" ht="29.25" customHeight="1">
      <c r="A47" s="135" t="s">
        <v>186</v>
      </c>
      <c r="B47" s="84"/>
      <c r="C47" s="149">
        <v>26000000</v>
      </c>
      <c r="D47" s="136"/>
      <c r="E47" s="148">
        <v>72207386176</v>
      </c>
      <c r="F47" s="136"/>
      <c r="G47" s="142">
        <v>-50663904396</v>
      </c>
      <c r="H47" s="136"/>
      <c r="I47" s="138">
        <f t="shared" si="0"/>
        <v>21543481780</v>
      </c>
      <c r="J47" s="136"/>
      <c r="K47" s="139">
        <v>38000000</v>
      </c>
      <c r="L47" s="146"/>
      <c r="M47" s="160">
        <v>102526835262</v>
      </c>
      <c r="N47" s="146"/>
      <c r="O47" s="142">
        <v>-74047244886</v>
      </c>
      <c r="P47" s="136"/>
      <c r="Q47" s="138">
        <f t="shared" si="1"/>
        <v>28479590376</v>
      </c>
    </row>
    <row r="48" spans="1:17" ht="29.25" customHeight="1">
      <c r="A48" s="135" t="s">
        <v>204</v>
      </c>
      <c r="B48" s="84"/>
      <c r="C48" s="139">
        <v>1000000</v>
      </c>
      <c r="D48" s="136"/>
      <c r="E48" s="149">
        <v>10226545548</v>
      </c>
      <c r="F48" s="136"/>
      <c r="G48" s="142">
        <v>-7233908088</v>
      </c>
      <c r="H48" s="136"/>
      <c r="I48" s="138">
        <f t="shared" si="0"/>
        <v>2992637460</v>
      </c>
      <c r="J48" s="136"/>
      <c r="K48" s="149">
        <v>4800000</v>
      </c>
      <c r="L48" s="146"/>
      <c r="M48" s="160">
        <v>45572904799</v>
      </c>
      <c r="N48" s="146"/>
      <c r="O48" s="142">
        <v>-34722758810</v>
      </c>
      <c r="P48" s="136"/>
      <c r="Q48" s="138">
        <f t="shared" si="1"/>
        <v>10850145989</v>
      </c>
    </row>
    <row r="49" spans="1:17" ht="29.25" customHeight="1">
      <c r="A49" s="135" t="s">
        <v>21</v>
      </c>
      <c r="B49" s="84"/>
      <c r="C49" s="139">
        <v>0</v>
      </c>
      <c r="D49" s="136"/>
      <c r="E49" s="137">
        <v>0</v>
      </c>
      <c r="F49" s="136"/>
      <c r="G49" s="139">
        <v>0</v>
      </c>
      <c r="H49" s="136"/>
      <c r="I49" s="138">
        <f t="shared" si="0"/>
        <v>0</v>
      </c>
      <c r="J49" s="136"/>
      <c r="K49" s="139">
        <v>9599981</v>
      </c>
      <c r="L49" s="146"/>
      <c r="M49" s="139">
        <v>21567560114</v>
      </c>
      <c r="N49" s="146"/>
      <c r="O49" s="142">
        <v>-23809438477</v>
      </c>
      <c r="P49" s="136"/>
      <c r="Q49" s="141">
        <f t="shared" si="1"/>
        <v>-2241878363</v>
      </c>
    </row>
    <row r="50" spans="1:17" ht="29.25" customHeight="1">
      <c r="A50" s="135" t="s">
        <v>201</v>
      </c>
      <c r="B50" s="84"/>
      <c r="C50" s="139">
        <v>0</v>
      </c>
      <c r="D50" s="136"/>
      <c r="E50" s="137">
        <v>0</v>
      </c>
      <c r="F50" s="136"/>
      <c r="G50" s="142">
        <v>0</v>
      </c>
      <c r="H50" s="136"/>
      <c r="I50" s="138">
        <v>0</v>
      </c>
      <c r="J50" s="136"/>
      <c r="K50" s="139">
        <v>5263758</v>
      </c>
      <c r="L50" s="146"/>
      <c r="M50" s="157">
        <v>9708189522</v>
      </c>
      <c r="N50" s="146"/>
      <c r="O50" s="142">
        <v>-8108096997</v>
      </c>
      <c r="P50" s="136"/>
      <c r="Q50" s="138">
        <f t="shared" si="1"/>
        <v>1600092525</v>
      </c>
    </row>
    <row r="51" spans="1:17" ht="29.25" customHeight="1">
      <c r="A51" s="135" t="s">
        <v>210</v>
      </c>
      <c r="B51" s="84"/>
      <c r="C51" s="149">
        <v>100000</v>
      </c>
      <c r="D51" s="136"/>
      <c r="E51" s="148">
        <v>520941750</v>
      </c>
      <c r="F51" s="136"/>
      <c r="G51" s="142">
        <v>-451878903</v>
      </c>
      <c r="H51" s="136"/>
      <c r="I51" s="138">
        <f t="shared" si="0"/>
        <v>69062847</v>
      </c>
      <c r="J51" s="136"/>
      <c r="K51" s="149">
        <v>100000</v>
      </c>
      <c r="L51" s="146"/>
      <c r="M51" s="149">
        <v>520941750</v>
      </c>
      <c r="N51" s="146"/>
      <c r="O51" s="142">
        <v>-451878903</v>
      </c>
      <c r="P51" s="136"/>
      <c r="Q51" s="138">
        <f>M51+O51</f>
        <v>69062847</v>
      </c>
    </row>
    <row r="52" spans="1:17" ht="29.25" customHeight="1">
      <c r="A52" s="135" t="s">
        <v>33</v>
      </c>
      <c r="B52" s="84"/>
      <c r="C52" s="139">
        <v>2000000</v>
      </c>
      <c r="D52" s="136"/>
      <c r="E52" s="148">
        <v>9715373187</v>
      </c>
      <c r="F52" s="136"/>
      <c r="G52" s="142">
        <v>-7098511241</v>
      </c>
      <c r="H52" s="136"/>
      <c r="I52" s="138">
        <f t="shared" si="0"/>
        <v>2616861946</v>
      </c>
      <c r="J52" s="136"/>
      <c r="K52" s="139">
        <v>2000000</v>
      </c>
      <c r="L52" s="146"/>
      <c r="M52" s="148">
        <v>9715373187</v>
      </c>
      <c r="N52" s="146"/>
      <c r="O52" s="142">
        <v>-7098511241</v>
      </c>
      <c r="P52" s="136"/>
      <c r="Q52" s="138">
        <f>M52+O52</f>
        <v>2616861946</v>
      </c>
    </row>
    <row r="53" spans="1:17" ht="29.25" customHeight="1">
      <c r="A53" s="135" t="s">
        <v>254</v>
      </c>
      <c r="B53" s="84"/>
      <c r="C53" s="139">
        <v>10000000</v>
      </c>
      <c r="D53" s="136"/>
      <c r="E53" s="148">
        <v>63857296863</v>
      </c>
      <c r="F53" s="136"/>
      <c r="G53" s="142">
        <v>-56001191771</v>
      </c>
      <c r="H53" s="136"/>
      <c r="I53" s="138">
        <f t="shared" si="0"/>
        <v>7856105092</v>
      </c>
      <c r="J53" s="136"/>
      <c r="K53" s="139">
        <v>10000000</v>
      </c>
      <c r="L53" s="146"/>
      <c r="M53" s="149">
        <v>63857296863</v>
      </c>
      <c r="N53" s="146"/>
      <c r="O53" s="142">
        <v>-56001191771</v>
      </c>
      <c r="P53" s="136"/>
      <c r="Q53" s="138">
        <f>M53+O53</f>
        <v>7856105092</v>
      </c>
    </row>
    <row r="54" spans="1:17" ht="30" customHeight="1">
      <c r="A54" s="144" t="s">
        <v>259</v>
      </c>
      <c r="B54" s="145"/>
      <c r="C54" s="149">
        <v>11533</v>
      </c>
      <c r="D54" s="136"/>
      <c r="E54" s="137">
        <v>241819237567</v>
      </c>
      <c r="F54" s="136"/>
      <c r="G54" s="142">
        <v>-118875004315</v>
      </c>
      <c r="H54" s="136"/>
      <c r="I54" s="138">
        <f t="shared" si="0"/>
        <v>122944233252</v>
      </c>
      <c r="J54" s="136"/>
      <c r="K54" s="146">
        <v>26119</v>
      </c>
      <c r="L54" s="146"/>
      <c r="M54" s="146">
        <v>414993347652</v>
      </c>
      <c r="N54" s="146"/>
      <c r="O54" s="142">
        <v>-269444085811</v>
      </c>
      <c r="P54" s="136"/>
      <c r="Q54" s="138">
        <f t="shared" si="1"/>
        <v>145549261841</v>
      </c>
    </row>
    <row r="55" spans="1:17" ht="30" customHeight="1">
      <c r="A55" s="147" t="s">
        <v>260</v>
      </c>
      <c r="B55" s="145"/>
      <c r="C55" s="139">
        <v>25805</v>
      </c>
      <c r="D55" s="136"/>
      <c r="E55" s="148">
        <v>100080482685</v>
      </c>
      <c r="F55" s="136"/>
      <c r="G55" s="142">
        <v>-29068505300</v>
      </c>
      <c r="H55" s="136"/>
      <c r="I55" s="138">
        <f t="shared" si="0"/>
        <v>71011977385</v>
      </c>
      <c r="J55" s="136"/>
      <c r="K55" s="146">
        <v>186372</v>
      </c>
      <c r="L55" s="146"/>
      <c r="M55" s="146">
        <v>329101083913</v>
      </c>
      <c r="N55" s="146"/>
      <c r="O55" s="142">
        <v>-208859845690</v>
      </c>
      <c r="P55" s="136"/>
      <c r="Q55" s="138">
        <f t="shared" si="1"/>
        <v>120241238223</v>
      </c>
    </row>
    <row r="56" spans="1:17" ht="30" customHeight="1" thickBot="1">
      <c r="A56" s="92" t="s">
        <v>43</v>
      </c>
      <c r="C56" s="98">
        <f>SUM(C7:C55)</f>
        <v>123482312</v>
      </c>
      <c r="E56" s="99">
        <f>SUM(E7:E55)</f>
        <v>976893004530</v>
      </c>
      <c r="G56" s="117">
        <f>SUM(G7:G55)</f>
        <v>-569355843008</v>
      </c>
      <c r="I56" s="100">
        <f>SUM(I7:I55)</f>
        <v>407537161522</v>
      </c>
      <c r="K56" s="98">
        <f>SUM(K7:K55)</f>
        <v>914077644</v>
      </c>
      <c r="L56" s="146"/>
      <c r="M56" s="98">
        <f>SUM(M7:M55)</f>
        <v>3444462130414</v>
      </c>
      <c r="N56" s="97"/>
      <c r="O56" s="101">
        <f>SUM(O7:O55)</f>
        <v>-3111686853162</v>
      </c>
      <c r="Q56" s="100">
        <f>SUM(Q7:Q55)</f>
        <v>332775277252</v>
      </c>
    </row>
    <row r="57" spans="1:17" ht="30" customHeight="1" thickTop="1"/>
  </sheetData>
  <autoFilter ref="A1:A57" xr:uid="{8232CAA1-4421-49AA-9A24-612D3499598C}"/>
  <mergeCells count="7">
    <mergeCell ref="A1:Q1"/>
    <mergeCell ref="A2:Q2"/>
    <mergeCell ref="A3:Q3"/>
    <mergeCell ref="A4:Q4"/>
    <mergeCell ref="A5:A6"/>
    <mergeCell ref="C5:I5"/>
    <mergeCell ref="K5:Q5"/>
  </mergeCells>
  <pageMargins left="0.7" right="0.7" top="0.75" bottom="0.75" header="0.3" footer="0.3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AE50"/>
  <sheetViews>
    <sheetView rightToLeft="1" view="pageBreakPreview" zoomScaleNormal="100" zoomScaleSheetLayoutView="100" workbookViewId="0">
      <selection activeCell="Q42" sqref="Q42"/>
    </sheetView>
  </sheetViews>
  <sheetFormatPr defaultRowHeight="30" customHeight="1"/>
  <cols>
    <col min="1" max="1" width="4.42578125" style="44" customWidth="1"/>
    <col min="2" max="2" width="2.5703125" style="44" customWidth="1"/>
    <col min="3" max="3" width="21.42578125" style="44" customWidth="1"/>
    <col min="4" max="4" width="1.28515625" style="44" customWidth="1"/>
    <col min="5" max="5" width="17.5703125" style="44" customWidth="1"/>
    <col min="6" max="6" width="1.28515625" style="44" customWidth="1"/>
    <col min="7" max="7" width="22.5703125" style="44" customWidth="1"/>
    <col min="8" max="8" width="1.28515625" style="44" customWidth="1"/>
    <col min="9" max="9" width="20.5703125" style="44" customWidth="1"/>
    <col min="10" max="10" width="1.28515625" style="44" customWidth="1"/>
    <col min="11" max="11" width="14.28515625" style="44" customWidth="1"/>
    <col min="12" max="12" width="1.28515625" style="44" customWidth="1"/>
    <col min="13" max="13" width="18.42578125" style="44" customWidth="1"/>
    <col min="14" max="14" width="1.28515625" style="44" customWidth="1"/>
    <col min="15" max="15" width="15.42578125" style="50" customWidth="1"/>
    <col min="16" max="16" width="1.28515625" style="44" customWidth="1"/>
    <col min="17" max="17" width="18.140625" style="44" customWidth="1"/>
    <col min="18" max="18" width="1.28515625" style="44" customWidth="1"/>
    <col min="19" max="19" width="15.5703125" style="44" customWidth="1"/>
    <col min="20" max="20" width="1.28515625" style="44" customWidth="1"/>
    <col min="21" max="21" width="13" style="44" customWidth="1"/>
    <col min="22" max="22" width="1.28515625" style="44" customWidth="1"/>
    <col min="23" max="23" width="21" style="44" customWidth="1"/>
    <col min="24" max="24" width="1.28515625" style="44" customWidth="1"/>
    <col min="25" max="25" width="21.28515625" style="44" customWidth="1"/>
    <col min="26" max="26" width="1.28515625" style="44" customWidth="1"/>
    <col min="27" max="27" width="18.5703125" style="44" customWidth="1"/>
    <col min="28" max="28" width="0.28515625" style="42" customWidth="1"/>
    <col min="29" max="29" width="12.140625" style="42" bestFit="1" customWidth="1"/>
    <col min="30" max="30" width="17.140625" style="13" bestFit="1" customWidth="1"/>
    <col min="31" max="16384" width="9.140625" style="13"/>
  </cols>
  <sheetData>
    <row r="1" spans="1:31" ht="30" customHeight="1">
      <c r="A1" s="195" t="s">
        <v>181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</row>
    <row r="2" spans="1:31" ht="30" customHeight="1">
      <c r="A2" s="195" t="s">
        <v>180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</row>
    <row r="3" spans="1:31" ht="30" customHeight="1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</row>
    <row r="4" spans="1:31" ht="30" customHeight="1">
      <c r="A4" s="43" t="s">
        <v>0</v>
      </c>
      <c r="B4" s="196" t="s">
        <v>1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</row>
    <row r="5" spans="1:31" ht="30" customHeight="1">
      <c r="A5" s="197" t="s">
        <v>2</v>
      </c>
      <c r="B5" s="197"/>
      <c r="C5" s="196" t="s">
        <v>3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</row>
    <row r="6" spans="1:31" ht="30" customHeight="1">
      <c r="E6" s="198" t="s">
        <v>252</v>
      </c>
      <c r="F6" s="198"/>
      <c r="G6" s="198"/>
      <c r="H6" s="198"/>
      <c r="I6" s="198"/>
      <c r="K6" s="198" t="s">
        <v>5</v>
      </c>
      <c r="L6" s="198"/>
      <c r="M6" s="198"/>
      <c r="N6" s="198"/>
      <c r="O6" s="198"/>
      <c r="P6" s="198"/>
      <c r="Q6" s="198"/>
      <c r="S6" s="198" t="s">
        <v>267</v>
      </c>
      <c r="T6" s="198"/>
      <c r="U6" s="198"/>
      <c r="V6" s="198"/>
      <c r="W6" s="198"/>
      <c r="X6" s="198"/>
      <c r="Y6" s="198"/>
      <c r="Z6" s="198"/>
      <c r="AA6" s="198"/>
    </row>
    <row r="7" spans="1:31" ht="25.5" customHeight="1">
      <c r="A7" s="195" t="s">
        <v>8</v>
      </c>
      <c r="B7" s="195"/>
      <c r="C7" s="195"/>
      <c r="E7" s="199" t="s">
        <v>9</v>
      </c>
      <c r="F7" s="45"/>
      <c r="G7" s="199" t="s">
        <v>10</v>
      </c>
      <c r="H7" s="45"/>
      <c r="I7" s="199" t="s">
        <v>11</v>
      </c>
      <c r="K7" s="200" t="s">
        <v>6</v>
      </c>
      <c r="L7" s="200"/>
      <c r="M7" s="200"/>
      <c r="N7" s="45"/>
      <c r="O7" s="200" t="s">
        <v>7</v>
      </c>
      <c r="P7" s="200"/>
      <c r="Q7" s="200"/>
      <c r="S7" s="199" t="s">
        <v>9</v>
      </c>
      <c r="T7" s="45"/>
      <c r="U7" s="201" t="s">
        <v>13</v>
      </c>
      <c r="V7" s="45"/>
      <c r="W7" s="199" t="s">
        <v>10</v>
      </c>
      <c r="X7" s="45"/>
      <c r="Y7" s="199" t="s">
        <v>11</v>
      </c>
      <c r="Z7" s="45"/>
      <c r="AA7" s="203" t="s">
        <v>14</v>
      </c>
    </row>
    <row r="8" spans="1:31" ht="30" customHeight="1">
      <c r="A8" s="198"/>
      <c r="B8" s="198"/>
      <c r="C8" s="198"/>
      <c r="E8" s="198"/>
      <c r="G8" s="198"/>
      <c r="I8" s="198"/>
      <c r="K8" s="46" t="s">
        <v>9</v>
      </c>
      <c r="L8" s="45"/>
      <c r="M8" s="46" t="s">
        <v>10</v>
      </c>
      <c r="O8" s="47" t="s">
        <v>9</v>
      </c>
      <c r="P8" s="45"/>
      <c r="Q8" s="46" t="s">
        <v>12</v>
      </c>
      <c r="S8" s="198"/>
      <c r="U8" s="202"/>
      <c r="W8" s="198"/>
      <c r="Y8" s="198"/>
      <c r="AA8" s="204"/>
      <c r="AC8" s="116"/>
    </row>
    <row r="9" spans="1:31" ht="30" customHeight="1">
      <c r="A9" s="205" t="s">
        <v>15</v>
      </c>
      <c r="B9" s="205"/>
      <c r="C9" s="205"/>
      <c r="E9" s="49">
        <v>70000000</v>
      </c>
      <c r="G9" s="49">
        <v>105359017388</v>
      </c>
      <c r="I9" s="49">
        <v>92171960300</v>
      </c>
      <c r="K9" s="49">
        <v>0</v>
      </c>
      <c r="M9" s="49">
        <v>0</v>
      </c>
      <c r="O9" s="50">
        <v>-5000000</v>
      </c>
      <c r="Q9" s="49">
        <v>6573788812</v>
      </c>
      <c r="S9" s="50">
        <f>E9+K9+O9</f>
        <v>65000000</v>
      </c>
      <c r="U9" s="49">
        <v>1251</v>
      </c>
      <c r="V9" s="49"/>
      <c r="W9" s="49">
        <v>97833373289</v>
      </c>
      <c r="X9" s="49"/>
      <c r="Y9" s="49">
        <v>80686435050</v>
      </c>
      <c r="AA9" s="120">
        <v>1.39</v>
      </c>
      <c r="AE9" s="35"/>
    </row>
    <row r="10" spans="1:31" ht="30" customHeight="1">
      <c r="A10" s="194" t="s">
        <v>210</v>
      </c>
      <c r="B10" s="194"/>
      <c r="C10" s="194"/>
      <c r="E10" s="49">
        <v>5000000</v>
      </c>
      <c r="G10" s="49">
        <v>22593945141</v>
      </c>
      <c r="I10" s="49">
        <v>25253271500</v>
      </c>
      <c r="K10" s="49">
        <v>0</v>
      </c>
      <c r="M10" s="49">
        <v>0</v>
      </c>
      <c r="O10" s="50">
        <v>-100000</v>
      </c>
      <c r="Q10" s="49">
        <v>520941750</v>
      </c>
      <c r="S10" s="50">
        <f t="shared" ref="S10:S44" si="0">E10+K10+O10</f>
        <v>4900000</v>
      </c>
      <c r="U10" s="49">
        <v>4696</v>
      </c>
      <c r="V10" s="49"/>
      <c r="W10" s="49">
        <v>22142066238</v>
      </c>
      <c r="X10" s="49"/>
      <c r="Y10" s="49">
        <v>22832529608</v>
      </c>
      <c r="AA10" s="51">
        <v>0.39</v>
      </c>
    </row>
    <row r="11" spans="1:31" ht="30" customHeight="1">
      <c r="A11" s="194" t="s">
        <v>20</v>
      </c>
      <c r="B11" s="194"/>
      <c r="C11" s="194"/>
      <c r="E11" s="49">
        <v>342500</v>
      </c>
      <c r="G11" s="49">
        <v>575034981</v>
      </c>
      <c r="I11" s="49">
        <v>771465118.25</v>
      </c>
      <c r="K11" s="49">
        <v>0</v>
      </c>
      <c r="M11" s="49">
        <v>0</v>
      </c>
      <c r="O11" s="50">
        <v>0</v>
      </c>
      <c r="Q11" s="49">
        <v>0</v>
      </c>
      <c r="S11" s="50">
        <f t="shared" si="0"/>
        <v>342500</v>
      </c>
      <c r="U11" s="49">
        <v>2036</v>
      </c>
      <c r="V11" s="49"/>
      <c r="W11" s="49">
        <f>G11+M11</f>
        <v>575034981</v>
      </c>
      <c r="X11" s="49"/>
      <c r="Y11" s="49">
        <v>691939639.10000002</v>
      </c>
      <c r="AA11" s="51">
        <v>0.01</v>
      </c>
    </row>
    <row r="12" spans="1:31" ht="30" customHeight="1">
      <c r="A12" s="194" t="s">
        <v>23</v>
      </c>
      <c r="B12" s="194"/>
      <c r="C12" s="194"/>
      <c r="E12" s="49">
        <v>100000</v>
      </c>
      <c r="G12" s="49">
        <v>2725199506</v>
      </c>
      <c r="I12" s="49">
        <v>4157611300</v>
      </c>
      <c r="K12" s="49">
        <v>0</v>
      </c>
      <c r="M12" s="49">
        <v>0</v>
      </c>
      <c r="O12" s="50">
        <v>0</v>
      </c>
      <c r="Q12" s="49">
        <v>0</v>
      </c>
      <c r="S12" s="50">
        <f t="shared" si="0"/>
        <v>100000</v>
      </c>
      <c r="U12" s="49">
        <v>43000</v>
      </c>
      <c r="V12" s="49"/>
      <c r="W12" s="49">
        <v>2725199506</v>
      </c>
      <c r="X12" s="49"/>
      <c r="Y12" s="49">
        <v>4266761000</v>
      </c>
      <c r="AA12" s="51">
        <v>7.3999999999999996E-2</v>
      </c>
    </row>
    <row r="13" spans="1:31" ht="30" customHeight="1">
      <c r="A13" s="194" t="s">
        <v>211</v>
      </c>
      <c r="B13" s="194"/>
      <c r="C13" s="194"/>
      <c r="E13" s="49">
        <v>5000000</v>
      </c>
      <c r="G13" s="49">
        <v>13567127695</v>
      </c>
      <c r="I13" s="49">
        <v>14779861650</v>
      </c>
      <c r="K13" s="49">
        <v>0</v>
      </c>
      <c r="M13" s="49">
        <v>0</v>
      </c>
      <c r="O13" s="50">
        <v>0</v>
      </c>
      <c r="Q13" s="49">
        <v>0</v>
      </c>
      <c r="S13" s="50">
        <f t="shared" si="0"/>
        <v>5000000</v>
      </c>
      <c r="U13" s="49">
        <v>2847</v>
      </c>
      <c r="V13" s="49"/>
      <c r="W13" s="49">
        <v>13567127695</v>
      </c>
      <c r="X13" s="49"/>
      <c r="Y13" s="49">
        <v>14124963450</v>
      </c>
      <c r="AA13" s="51">
        <v>0.24</v>
      </c>
    </row>
    <row r="14" spans="1:31" ht="30" customHeight="1">
      <c r="A14" s="194" t="s">
        <v>32</v>
      </c>
      <c r="B14" s="194"/>
      <c r="C14" s="194"/>
      <c r="E14" s="49">
        <v>800000</v>
      </c>
      <c r="G14" s="49">
        <v>1275557150</v>
      </c>
      <c r="I14" s="49">
        <v>1635260960</v>
      </c>
      <c r="K14" s="49">
        <v>0</v>
      </c>
      <c r="M14" s="49">
        <v>0</v>
      </c>
      <c r="O14" s="50">
        <v>0</v>
      </c>
      <c r="Q14" s="49">
        <v>0</v>
      </c>
      <c r="S14" s="50">
        <f t="shared" si="0"/>
        <v>800000</v>
      </c>
      <c r="U14" s="49">
        <v>2379</v>
      </c>
      <c r="V14" s="49"/>
      <c r="W14" s="49">
        <f>G14+M14</f>
        <v>1275557150</v>
      </c>
      <c r="X14" s="49"/>
      <c r="Y14" s="49">
        <v>1888488264</v>
      </c>
      <c r="AA14" s="51">
        <v>0.03</v>
      </c>
    </row>
    <row r="15" spans="1:31" ht="30" customHeight="1">
      <c r="A15" s="194" t="s">
        <v>26</v>
      </c>
      <c r="B15" s="194"/>
      <c r="C15" s="194"/>
      <c r="E15" s="49">
        <v>1000000</v>
      </c>
      <c r="G15" s="49">
        <v>11921406463</v>
      </c>
      <c r="I15" s="49">
        <v>14923740800</v>
      </c>
      <c r="K15" s="49">
        <v>0</v>
      </c>
      <c r="M15" s="49">
        <v>0</v>
      </c>
      <c r="O15" s="50">
        <v>-1000000</v>
      </c>
      <c r="Q15" s="49">
        <v>13192683540</v>
      </c>
      <c r="S15" s="50">
        <f t="shared" si="0"/>
        <v>0</v>
      </c>
      <c r="U15" s="49">
        <v>0</v>
      </c>
      <c r="V15" s="49"/>
      <c r="W15" s="49">
        <v>0</v>
      </c>
      <c r="X15" s="49"/>
      <c r="Y15" s="49">
        <v>0</v>
      </c>
      <c r="AA15" s="51">
        <v>0</v>
      </c>
    </row>
    <row r="16" spans="1:31" ht="30" customHeight="1">
      <c r="A16" s="194" t="s">
        <v>185</v>
      </c>
      <c r="B16" s="194"/>
      <c r="C16" s="194"/>
      <c r="E16" s="49">
        <v>55112351</v>
      </c>
      <c r="G16" s="49">
        <v>134556679148</v>
      </c>
      <c r="I16" s="49">
        <v>185714785260.91101</v>
      </c>
      <c r="K16" s="49">
        <v>0</v>
      </c>
      <c r="M16" s="49">
        <v>0</v>
      </c>
      <c r="O16" s="50">
        <v>-15644974</v>
      </c>
      <c r="Q16" s="49">
        <v>50951130124</v>
      </c>
      <c r="S16" s="50">
        <f t="shared" si="0"/>
        <v>39467377</v>
      </c>
      <c r="U16" s="49">
        <v>2953</v>
      </c>
      <c r="V16" s="49"/>
      <c r="W16" s="49">
        <v>96359510847</v>
      </c>
      <c r="X16" s="49"/>
      <c r="Y16" s="49">
        <v>115646254701.108</v>
      </c>
      <c r="AA16" s="49">
        <v>2</v>
      </c>
    </row>
    <row r="17" spans="1:31" ht="30" customHeight="1">
      <c r="A17" s="194" t="s">
        <v>212</v>
      </c>
      <c r="B17" s="194"/>
      <c r="C17" s="194"/>
      <c r="E17" s="49">
        <v>4200000</v>
      </c>
      <c r="G17" s="49">
        <v>10420263744</v>
      </c>
      <c r="I17" s="49">
        <v>12844339788</v>
      </c>
      <c r="K17" s="49">
        <v>0</v>
      </c>
      <c r="M17" s="49">
        <v>0</v>
      </c>
      <c r="O17" s="50">
        <v>-4200000</v>
      </c>
      <c r="Q17" s="49">
        <v>13481104279</v>
      </c>
      <c r="S17" s="50">
        <f t="shared" si="0"/>
        <v>0</v>
      </c>
      <c r="U17" s="49">
        <v>0</v>
      </c>
      <c r="V17" s="49"/>
      <c r="W17" s="49">
        <v>0</v>
      </c>
      <c r="X17" s="49"/>
      <c r="Y17" s="49">
        <v>0</v>
      </c>
      <c r="AA17" s="49">
        <v>0</v>
      </c>
    </row>
    <row r="18" spans="1:31" ht="30" customHeight="1">
      <c r="A18" s="194" t="s">
        <v>29</v>
      </c>
      <c r="B18" s="194"/>
      <c r="C18" s="194"/>
      <c r="E18" s="49">
        <v>155366170</v>
      </c>
      <c r="G18" s="49">
        <v>212659657927</v>
      </c>
      <c r="I18" s="49">
        <v>290293051839.60999</v>
      </c>
      <c r="K18" s="83">
        <v>9000000</v>
      </c>
      <c r="M18" s="134">
        <v>19816651122</v>
      </c>
      <c r="O18" s="53">
        <v>0</v>
      </c>
      <c r="P18" s="54"/>
      <c r="Q18" s="49">
        <v>0</v>
      </c>
      <c r="S18" s="50">
        <f t="shared" si="0"/>
        <v>164366170</v>
      </c>
      <c r="U18" s="49">
        <v>2367</v>
      </c>
      <c r="V18" s="49"/>
      <c r="W18" s="49">
        <f>G18+M18</f>
        <v>232476309049</v>
      </c>
      <c r="X18" s="49"/>
      <c r="Y18" s="49">
        <v>386047331370.46503</v>
      </c>
      <c r="AA18" s="51">
        <v>6.67</v>
      </c>
    </row>
    <row r="19" spans="1:31" ht="30" customHeight="1">
      <c r="A19" s="194" t="s">
        <v>30</v>
      </c>
      <c r="B19" s="194"/>
      <c r="C19" s="194"/>
      <c r="E19" s="49">
        <v>36801512</v>
      </c>
      <c r="G19" s="49">
        <v>73218238401</v>
      </c>
      <c r="I19" s="49">
        <v>101444326875.403</v>
      </c>
      <c r="K19" s="49">
        <v>29598488</v>
      </c>
      <c r="M19" s="49">
        <v>85315456986</v>
      </c>
      <c r="O19" s="53">
        <v>0</v>
      </c>
      <c r="P19" s="54"/>
      <c r="Q19" s="49">
        <v>0</v>
      </c>
      <c r="S19" s="50">
        <f t="shared" si="0"/>
        <v>66400000</v>
      </c>
      <c r="U19" s="49">
        <v>3066</v>
      </c>
      <c r="V19" s="49"/>
      <c r="W19" s="49">
        <f>M19+G19</f>
        <v>158533695387</v>
      </c>
      <c r="X19" s="49"/>
      <c r="Y19" s="49">
        <v>202008708048</v>
      </c>
      <c r="AA19" s="51">
        <v>3.49</v>
      </c>
    </row>
    <row r="20" spans="1:31" ht="30" customHeight="1">
      <c r="A20" s="194" t="s">
        <v>31</v>
      </c>
      <c r="B20" s="194"/>
      <c r="C20" s="194"/>
      <c r="E20" s="49">
        <v>360220557</v>
      </c>
      <c r="G20" s="49">
        <v>1255803002730</v>
      </c>
      <c r="I20" s="49">
        <v>1384707265813.6699</v>
      </c>
      <c r="K20" s="49">
        <v>14000000</v>
      </c>
      <c r="M20" s="49">
        <v>59439525839</v>
      </c>
      <c r="O20" s="53">
        <v>-20000000</v>
      </c>
      <c r="P20" s="54"/>
      <c r="Q20" s="49">
        <v>82247899792</v>
      </c>
      <c r="S20" s="50">
        <f t="shared" si="0"/>
        <v>354220557</v>
      </c>
      <c r="U20" s="49">
        <v>3968</v>
      </c>
      <c r="V20" s="49"/>
      <c r="W20" s="49">
        <v>1245518412147</v>
      </c>
      <c r="X20" s="49"/>
      <c r="Y20" s="49">
        <v>1394682290550.54</v>
      </c>
      <c r="AA20" s="169">
        <v>24.1</v>
      </c>
    </row>
    <row r="21" spans="1:31" ht="30" customHeight="1">
      <c r="A21" s="194" t="s">
        <v>33</v>
      </c>
      <c r="B21" s="194"/>
      <c r="C21" s="194"/>
      <c r="E21" s="49">
        <v>85962562</v>
      </c>
      <c r="G21" s="49">
        <v>355063344691</v>
      </c>
      <c r="I21" s="49">
        <v>411904386770.02802</v>
      </c>
      <c r="K21" s="49">
        <v>0</v>
      </c>
      <c r="M21" s="49">
        <v>0</v>
      </c>
      <c r="O21" s="53">
        <v>-2000000</v>
      </c>
      <c r="P21" s="54"/>
      <c r="Q21" s="49">
        <v>9715373187</v>
      </c>
      <c r="S21" s="50">
        <f t="shared" si="0"/>
        <v>83962562</v>
      </c>
      <c r="U21" s="49">
        <v>5440</v>
      </c>
      <c r="V21" s="49"/>
      <c r="W21" s="49">
        <v>346802461432</v>
      </c>
      <c r="X21" s="49"/>
      <c r="Y21" s="49">
        <v>453225610792.82599</v>
      </c>
      <c r="AA21" s="51">
        <v>7.83</v>
      </c>
    </row>
    <row r="22" spans="1:31" ht="30" customHeight="1">
      <c r="A22" s="194" t="s">
        <v>34</v>
      </c>
      <c r="B22" s="194"/>
      <c r="C22" s="194"/>
      <c r="E22" s="49">
        <v>10866882</v>
      </c>
      <c r="G22" s="49">
        <v>30935943905</v>
      </c>
      <c r="I22" s="49">
        <v>33265187891.601898</v>
      </c>
      <c r="K22" s="134">
        <v>1000000</v>
      </c>
      <c r="M22" s="134">
        <v>3368549952</v>
      </c>
      <c r="O22" s="53">
        <v>-2000000</v>
      </c>
      <c r="P22" s="54"/>
      <c r="Q22" s="49">
        <v>6720533414</v>
      </c>
      <c r="S22" s="50">
        <f t="shared" si="0"/>
        <v>9866882</v>
      </c>
      <c r="U22" s="49">
        <v>3255</v>
      </c>
      <c r="V22" s="49"/>
      <c r="W22" s="49">
        <v>28610874674</v>
      </c>
      <c r="X22" s="49"/>
      <c r="Y22" s="49">
        <v>31868438811.965698</v>
      </c>
      <c r="AA22" s="51">
        <v>0.55000000000000004</v>
      </c>
    </row>
    <row r="23" spans="1:31" ht="30" customHeight="1">
      <c r="A23" s="194" t="s">
        <v>213</v>
      </c>
      <c r="B23" s="194"/>
      <c r="C23" s="194"/>
      <c r="E23" s="49">
        <v>75000</v>
      </c>
      <c r="G23" s="49">
        <v>6414856005</v>
      </c>
      <c r="I23" s="49">
        <v>7449467025</v>
      </c>
      <c r="K23" s="49">
        <v>0</v>
      </c>
      <c r="M23" s="49">
        <v>0</v>
      </c>
      <c r="O23" s="53">
        <v>0</v>
      </c>
      <c r="P23" s="54"/>
      <c r="Q23" s="49">
        <v>0</v>
      </c>
      <c r="S23" s="50">
        <f t="shared" si="0"/>
        <v>75000</v>
      </c>
      <c r="U23" s="49">
        <v>103200</v>
      </c>
      <c r="V23" s="49"/>
      <c r="W23" s="49">
        <v>6414856005</v>
      </c>
      <c r="X23" s="49"/>
      <c r="Y23" s="49">
        <v>7680169800</v>
      </c>
      <c r="AA23" s="51">
        <v>0.13</v>
      </c>
    </row>
    <row r="24" spans="1:31" ht="30" customHeight="1">
      <c r="A24" s="194" t="s">
        <v>36</v>
      </c>
      <c r="B24" s="194"/>
      <c r="C24" s="194"/>
      <c r="E24" s="49">
        <v>90306484</v>
      </c>
      <c r="G24" s="49">
        <v>603641611239</v>
      </c>
      <c r="I24" s="49">
        <v>1038561528443.9</v>
      </c>
      <c r="K24" s="49">
        <v>0</v>
      </c>
      <c r="M24" s="8">
        <v>0</v>
      </c>
      <c r="O24" s="53">
        <v>-16300000</v>
      </c>
      <c r="P24" s="54"/>
      <c r="Q24" s="49">
        <v>245182110059</v>
      </c>
      <c r="R24" s="49"/>
      <c r="S24" s="50">
        <f t="shared" si="0"/>
        <v>74006484</v>
      </c>
      <c r="T24" s="49"/>
      <c r="U24" s="49">
        <v>15870</v>
      </c>
      <c r="V24" s="49"/>
      <c r="W24" s="49">
        <v>494686441843</v>
      </c>
      <c r="X24" s="49"/>
      <c r="Y24" s="49">
        <v>1165404148254.6499</v>
      </c>
      <c r="Z24" s="51"/>
      <c r="AA24" s="51">
        <v>20.14</v>
      </c>
      <c r="AC24" s="13"/>
    </row>
    <row r="25" spans="1:31" ht="30" customHeight="1">
      <c r="A25" s="194" t="s">
        <v>215</v>
      </c>
      <c r="B25" s="194"/>
      <c r="C25" s="194"/>
      <c r="E25" s="49">
        <v>18321</v>
      </c>
      <c r="G25" s="49">
        <v>202046920</v>
      </c>
      <c r="I25" s="49">
        <v>246330580.97850001</v>
      </c>
      <c r="K25" s="49">
        <v>0</v>
      </c>
      <c r="M25" s="49">
        <v>0</v>
      </c>
      <c r="O25" s="53">
        <v>0</v>
      </c>
      <c r="P25" s="54"/>
      <c r="Q25" s="49">
        <v>0</v>
      </c>
      <c r="S25" s="50">
        <f t="shared" si="0"/>
        <v>18321</v>
      </c>
      <c r="U25" s="49">
        <v>16380</v>
      </c>
      <c r="V25" s="49"/>
      <c r="W25" s="49">
        <v>202046920</v>
      </c>
      <c r="X25" s="49"/>
      <c r="Y25" s="49">
        <v>297778222.6146</v>
      </c>
      <c r="AA25" s="51">
        <v>0.01</v>
      </c>
    </row>
    <row r="26" spans="1:31" ht="30" customHeight="1">
      <c r="A26" s="194" t="s">
        <v>38</v>
      </c>
      <c r="B26" s="194"/>
      <c r="C26" s="194"/>
      <c r="E26" s="49">
        <v>48478761</v>
      </c>
      <c r="G26" s="49">
        <v>433637412286</v>
      </c>
      <c r="I26" s="49">
        <v>408403131306.71997</v>
      </c>
      <c r="K26" s="56">
        <v>2900000</v>
      </c>
      <c r="M26" s="49">
        <v>27969412402</v>
      </c>
      <c r="O26" s="53">
        <v>0</v>
      </c>
      <c r="P26" s="54"/>
      <c r="Q26" s="49">
        <v>0</v>
      </c>
      <c r="S26" s="50">
        <f t="shared" si="0"/>
        <v>51378761</v>
      </c>
      <c r="U26" s="49">
        <v>9720</v>
      </c>
      <c r="V26" s="49"/>
      <c r="W26" s="49">
        <v>461606824688</v>
      </c>
      <c r="X26" s="49"/>
      <c r="Y26" s="49">
        <v>495541182885.008</v>
      </c>
      <c r="AA26" s="51">
        <v>8.56</v>
      </c>
    </row>
    <row r="27" spans="1:31" ht="30" customHeight="1">
      <c r="A27" s="194" t="s">
        <v>214</v>
      </c>
      <c r="B27" s="194"/>
      <c r="C27" s="194"/>
      <c r="E27" s="49">
        <v>20000000</v>
      </c>
      <c r="G27" s="49">
        <v>31047655298</v>
      </c>
      <c r="I27" s="49">
        <v>49494427600</v>
      </c>
      <c r="K27" s="49">
        <v>0</v>
      </c>
      <c r="M27" s="49">
        <v>0</v>
      </c>
      <c r="O27" s="53">
        <v>-20000000</v>
      </c>
      <c r="P27" s="54"/>
      <c r="Q27" s="49">
        <v>52491083427</v>
      </c>
      <c r="S27" s="50">
        <f t="shared" si="0"/>
        <v>0</v>
      </c>
      <c r="U27" s="49">
        <v>0</v>
      </c>
      <c r="V27" s="49"/>
      <c r="W27" s="49">
        <v>0</v>
      </c>
      <c r="X27" s="49"/>
      <c r="Y27" s="49">
        <v>0</v>
      </c>
      <c r="AA27" s="51">
        <v>0</v>
      </c>
    </row>
    <row r="28" spans="1:31" ht="30" customHeight="1">
      <c r="A28" s="194" t="s">
        <v>187</v>
      </c>
      <c r="B28" s="194"/>
      <c r="C28" s="194"/>
      <c r="E28" s="49">
        <v>8600000</v>
      </c>
      <c r="G28" s="49">
        <v>112471378721</v>
      </c>
      <c r="I28" s="49">
        <v>129709534400</v>
      </c>
      <c r="K28" s="49">
        <v>0</v>
      </c>
      <c r="M28" s="49">
        <v>0</v>
      </c>
      <c r="O28" s="53">
        <v>0</v>
      </c>
      <c r="P28" s="54"/>
      <c r="Q28" s="49">
        <v>0</v>
      </c>
      <c r="S28" s="50">
        <f t="shared" si="0"/>
        <v>8600000</v>
      </c>
      <c r="U28" s="49">
        <v>14980</v>
      </c>
      <c r="V28" s="49"/>
      <c r="W28" s="49">
        <f>M28+G28</f>
        <v>112471378721</v>
      </c>
      <c r="X28" s="49"/>
      <c r="Y28" s="49">
        <v>127832159560</v>
      </c>
      <c r="AA28" s="51">
        <v>2.21</v>
      </c>
    </row>
    <row r="29" spans="1:31" ht="30" customHeight="1">
      <c r="A29" s="194" t="s">
        <v>42</v>
      </c>
      <c r="B29" s="194"/>
      <c r="C29" s="194"/>
      <c r="E29" s="49">
        <v>2100000</v>
      </c>
      <c r="G29" s="49">
        <v>19050882458</v>
      </c>
      <c r="I29" s="49">
        <v>33236083650</v>
      </c>
      <c r="K29" s="49">
        <v>0</v>
      </c>
      <c r="M29" s="49">
        <v>0</v>
      </c>
      <c r="O29" s="50">
        <v>0</v>
      </c>
      <c r="Q29" s="49">
        <v>0</v>
      </c>
      <c r="S29" s="50">
        <f t="shared" si="0"/>
        <v>2100000</v>
      </c>
      <c r="U29" s="49">
        <v>14290</v>
      </c>
      <c r="V29" s="49"/>
      <c r="W29" s="49">
        <v>19050882458</v>
      </c>
      <c r="X29" s="49"/>
      <c r="Y29" s="49">
        <v>29777030430</v>
      </c>
      <c r="AA29" s="51">
        <v>0.51</v>
      </c>
    </row>
    <row r="30" spans="1:31" ht="30" customHeight="1">
      <c r="A30" s="194" t="s">
        <v>186</v>
      </c>
      <c r="B30" s="194"/>
      <c r="C30" s="194"/>
      <c r="E30" s="49">
        <v>88400000</v>
      </c>
      <c r="G30" s="49">
        <v>172257274958</v>
      </c>
      <c r="I30" s="49">
        <v>224028370072</v>
      </c>
      <c r="K30" s="49">
        <v>0</v>
      </c>
      <c r="M30" s="49">
        <v>0</v>
      </c>
      <c r="O30" s="50">
        <v>-26000000</v>
      </c>
      <c r="Q30" s="49">
        <v>72207386176</v>
      </c>
      <c r="S30" s="50">
        <f t="shared" si="0"/>
        <v>62400000</v>
      </c>
      <c r="U30" s="49">
        <v>2671</v>
      </c>
      <c r="V30" s="49"/>
      <c r="W30" s="49">
        <v>121593370562</v>
      </c>
      <c r="X30" s="49"/>
      <c r="Y30" s="49">
        <v>165382037808</v>
      </c>
      <c r="AA30" s="51">
        <v>2.86</v>
      </c>
    </row>
    <row r="31" spans="1:31" ht="30" customHeight="1">
      <c r="A31" s="194" t="s">
        <v>188</v>
      </c>
      <c r="B31" s="194"/>
      <c r="C31" s="194"/>
      <c r="E31" s="49">
        <v>4100000</v>
      </c>
      <c r="G31" s="49">
        <v>22255262322</v>
      </c>
      <c r="I31" s="49">
        <v>32546456000</v>
      </c>
      <c r="K31" s="49">
        <v>0</v>
      </c>
      <c r="M31" s="49">
        <v>0</v>
      </c>
      <c r="O31" s="50">
        <v>0</v>
      </c>
      <c r="Q31" s="49">
        <v>0</v>
      </c>
      <c r="S31" s="50">
        <f t="shared" si="0"/>
        <v>4100000</v>
      </c>
      <c r="U31" s="49">
        <v>10070</v>
      </c>
      <c r="V31" s="49"/>
      <c r="W31" s="49">
        <f>M31+G31</f>
        <v>22255262322</v>
      </c>
      <c r="X31" s="49"/>
      <c r="Y31" s="49">
        <v>40967851490</v>
      </c>
      <c r="AA31" s="51">
        <v>0.71</v>
      </c>
      <c r="AE31" s="40"/>
    </row>
    <row r="32" spans="1:31" ht="30" customHeight="1">
      <c r="A32" s="194" t="s">
        <v>189</v>
      </c>
      <c r="B32" s="194"/>
      <c r="C32" s="194"/>
      <c r="E32" s="49">
        <v>97400000</v>
      </c>
      <c r="G32" s="49">
        <v>202587265478</v>
      </c>
      <c r="I32" s="49">
        <v>255341632916</v>
      </c>
      <c r="K32" s="134">
        <v>51000000</v>
      </c>
      <c r="M32" s="134">
        <v>141651005190</v>
      </c>
      <c r="O32" s="50">
        <v>0</v>
      </c>
      <c r="Q32" s="49">
        <v>0</v>
      </c>
      <c r="S32" s="50">
        <f t="shared" si="0"/>
        <v>148400000</v>
      </c>
      <c r="U32" s="49">
        <v>2991</v>
      </c>
      <c r="V32" s="49"/>
      <c r="W32" s="49">
        <v>344238270668</v>
      </c>
      <c r="X32" s="49"/>
      <c r="Y32" s="49">
        <v>440433328188</v>
      </c>
      <c r="AA32" s="51">
        <v>7.61</v>
      </c>
      <c r="AE32" s="40"/>
    </row>
    <row r="33" spans="1:31" ht="30" customHeight="1">
      <c r="A33" s="194" t="s">
        <v>201</v>
      </c>
      <c r="B33" s="194"/>
      <c r="C33" s="194"/>
      <c r="E33" s="49">
        <v>19713548</v>
      </c>
      <c r="G33" s="49">
        <v>30366015944</v>
      </c>
      <c r="I33" s="49">
        <v>36462006478.6614</v>
      </c>
      <c r="K33" s="49">
        <v>0</v>
      </c>
      <c r="M33" s="49">
        <v>0</v>
      </c>
      <c r="O33" s="50">
        <v>0</v>
      </c>
      <c r="Q33" s="49">
        <v>0</v>
      </c>
      <c r="S33" s="50">
        <f t="shared" si="0"/>
        <v>19713548</v>
      </c>
      <c r="U33" s="49">
        <v>2100</v>
      </c>
      <c r="V33" s="49"/>
      <c r="W33" s="49">
        <v>30366015944</v>
      </c>
      <c r="X33" s="49"/>
      <c r="Y33" s="49">
        <v>41078440775.316002</v>
      </c>
      <c r="AA33" s="51">
        <v>0.71</v>
      </c>
      <c r="AE33" s="40"/>
    </row>
    <row r="34" spans="1:31" ht="30" customHeight="1">
      <c r="A34" s="194" t="s">
        <v>204</v>
      </c>
      <c r="B34" s="194"/>
      <c r="C34" s="194"/>
      <c r="E34" s="49">
        <v>1401143</v>
      </c>
      <c r="G34" s="49">
        <v>10135739676</v>
      </c>
      <c r="I34" s="49">
        <v>13110643712.272301</v>
      </c>
      <c r="K34" s="56">
        <v>0</v>
      </c>
      <c r="M34" s="49">
        <v>0</v>
      </c>
      <c r="O34" s="50">
        <v>-1000000</v>
      </c>
      <c r="Q34" s="49">
        <v>10226545548</v>
      </c>
      <c r="S34" s="50">
        <f t="shared" si="0"/>
        <v>401143</v>
      </c>
      <c r="U34" s="49">
        <v>11000</v>
      </c>
      <c r="V34" s="49"/>
      <c r="W34" s="49">
        <v>2901831588</v>
      </c>
      <c r="X34" s="49"/>
      <c r="Y34" s="49">
        <v>4378463810.71</v>
      </c>
      <c r="AA34" s="51">
        <v>0.08</v>
      </c>
      <c r="AE34" s="40"/>
    </row>
    <row r="35" spans="1:31" ht="30" customHeight="1">
      <c r="A35" s="194" t="s">
        <v>202</v>
      </c>
      <c r="B35" s="194"/>
      <c r="C35" s="194"/>
      <c r="E35" s="49">
        <v>3301550</v>
      </c>
      <c r="G35" s="49">
        <v>52530447658</v>
      </c>
      <c r="I35" s="49">
        <v>54054478805.25</v>
      </c>
      <c r="K35" s="49">
        <v>0</v>
      </c>
      <c r="M35" s="49">
        <v>0</v>
      </c>
      <c r="O35" s="50">
        <v>0</v>
      </c>
      <c r="Q35" s="49">
        <v>0</v>
      </c>
      <c r="S35" s="50">
        <f t="shared" si="0"/>
        <v>3301550</v>
      </c>
      <c r="U35" s="49">
        <v>13870</v>
      </c>
      <c r="V35" s="49"/>
      <c r="W35" s="49">
        <v>52530447658</v>
      </c>
      <c r="X35" s="49"/>
      <c r="Y35" s="49">
        <v>45438522486.595001</v>
      </c>
      <c r="AA35" s="51">
        <v>0.79</v>
      </c>
      <c r="AE35" s="40"/>
    </row>
    <row r="36" spans="1:31" ht="30" customHeight="1">
      <c r="A36" s="194" t="s">
        <v>203</v>
      </c>
      <c r="B36" s="194"/>
      <c r="C36" s="194"/>
      <c r="E36" s="49">
        <v>215115</v>
      </c>
      <c r="G36" s="49">
        <v>8928742068</v>
      </c>
      <c r="I36" s="49">
        <v>8030070298.7010002</v>
      </c>
      <c r="K36" s="49">
        <v>0</v>
      </c>
      <c r="M36" s="49">
        <v>0</v>
      </c>
      <c r="O36" s="50">
        <v>-200000</v>
      </c>
      <c r="Q36" s="49">
        <v>7625407307</v>
      </c>
      <c r="S36" s="50">
        <f t="shared" si="0"/>
        <v>15115</v>
      </c>
      <c r="U36" s="49">
        <v>34910</v>
      </c>
      <c r="V36" s="49"/>
      <c r="W36" s="49">
        <v>627375761</v>
      </c>
      <c r="X36" s="49"/>
      <c r="Y36" s="49">
        <v>523585802.25550002</v>
      </c>
      <c r="AA36" s="51">
        <v>0.01</v>
      </c>
      <c r="AE36" s="40"/>
    </row>
    <row r="37" spans="1:31" ht="30" customHeight="1">
      <c r="A37" s="194" t="s">
        <v>254</v>
      </c>
      <c r="B37" s="194"/>
      <c r="C37" s="194"/>
      <c r="E37" s="49">
        <v>29236820</v>
      </c>
      <c r="G37" s="49">
        <v>163729676322</v>
      </c>
      <c r="I37" s="49">
        <v>166812211443.04999</v>
      </c>
      <c r="K37" s="49">
        <v>0</v>
      </c>
      <c r="M37" s="49">
        <v>0</v>
      </c>
      <c r="O37" s="50">
        <v>-10000000</v>
      </c>
      <c r="Q37" s="49">
        <v>63857296863</v>
      </c>
      <c r="S37" s="50">
        <f t="shared" si="0"/>
        <v>19236820</v>
      </c>
      <c r="U37" s="49">
        <v>6810</v>
      </c>
      <c r="V37" s="49"/>
      <c r="W37" s="49">
        <v>107728484551</v>
      </c>
      <c r="X37" s="49"/>
      <c r="Y37" s="49">
        <v>129990092987.334</v>
      </c>
      <c r="AA37" s="51">
        <v>2.25</v>
      </c>
      <c r="AE37" s="40"/>
    </row>
    <row r="38" spans="1:31" ht="30" customHeight="1">
      <c r="A38" s="194" t="s">
        <v>255</v>
      </c>
      <c r="B38" s="194"/>
      <c r="C38" s="194"/>
      <c r="E38" s="49">
        <v>2457000</v>
      </c>
      <c r="G38" s="49">
        <v>21801942318</v>
      </c>
      <c r="I38" s="49">
        <v>25135856190.900002</v>
      </c>
      <c r="K38" s="49">
        <v>0</v>
      </c>
      <c r="M38" s="49">
        <v>0</v>
      </c>
      <c r="O38" s="50">
        <v>0</v>
      </c>
      <c r="Q38" s="49">
        <v>0</v>
      </c>
      <c r="S38" s="50">
        <f t="shared" si="0"/>
        <v>2457000</v>
      </c>
      <c r="U38" s="49">
        <v>9500</v>
      </c>
      <c r="V38" s="49"/>
      <c r="W38" s="49">
        <f>G38+M38</f>
        <v>21801942318</v>
      </c>
      <c r="X38" s="49"/>
      <c r="Y38" s="49">
        <v>23161070205</v>
      </c>
      <c r="AA38" s="169">
        <v>0.4</v>
      </c>
      <c r="AE38" s="40"/>
    </row>
    <row r="39" spans="1:31" ht="30" customHeight="1">
      <c r="A39" s="194" t="s">
        <v>270</v>
      </c>
      <c r="B39" s="194"/>
      <c r="C39" s="194"/>
      <c r="E39" s="49">
        <v>0</v>
      </c>
      <c r="G39" s="49">
        <v>0</v>
      </c>
      <c r="I39" s="49">
        <v>0</v>
      </c>
      <c r="K39" s="49">
        <v>1675000</v>
      </c>
      <c r="M39" s="49">
        <v>7424754270</v>
      </c>
      <c r="O39" s="50">
        <v>0</v>
      </c>
      <c r="Q39" s="49">
        <v>0</v>
      </c>
      <c r="S39" s="50">
        <f t="shared" si="0"/>
        <v>1675000</v>
      </c>
      <c r="U39" s="49">
        <v>4449</v>
      </c>
      <c r="V39" s="49"/>
      <c r="W39" s="49">
        <v>7424754270</v>
      </c>
      <c r="X39" s="49"/>
      <c r="Y39" s="49">
        <v>7394470460.25</v>
      </c>
      <c r="AA39" s="51">
        <v>0.13</v>
      </c>
      <c r="AE39" s="40"/>
    </row>
    <row r="40" spans="1:31" ht="30" customHeight="1">
      <c r="A40" s="194" t="s">
        <v>271</v>
      </c>
      <c r="B40" s="194"/>
      <c r="C40" s="194"/>
      <c r="E40" s="49">
        <v>0</v>
      </c>
      <c r="G40" s="49">
        <v>0</v>
      </c>
      <c r="I40" s="49">
        <v>0</v>
      </c>
      <c r="K40" s="49">
        <v>13115430</v>
      </c>
      <c r="M40" s="49">
        <v>50869303368</v>
      </c>
      <c r="O40" s="50">
        <v>0</v>
      </c>
      <c r="Q40" s="49">
        <v>0</v>
      </c>
      <c r="S40" s="50">
        <f t="shared" si="0"/>
        <v>13115430</v>
      </c>
      <c r="U40" s="49">
        <v>3757</v>
      </c>
      <c r="V40" s="49"/>
      <c r="W40" s="49">
        <v>50869303368</v>
      </c>
      <c r="X40" s="49"/>
      <c r="Y40" s="49">
        <v>48893777306.957703</v>
      </c>
      <c r="AA40" s="51">
        <v>0.84</v>
      </c>
      <c r="AE40" s="40"/>
    </row>
    <row r="41" spans="1:31" ht="30" customHeight="1">
      <c r="A41" s="194" t="s">
        <v>269</v>
      </c>
      <c r="B41" s="194"/>
      <c r="C41" s="194"/>
      <c r="E41" s="49">
        <v>0</v>
      </c>
      <c r="G41" s="49">
        <v>0</v>
      </c>
      <c r="I41" s="49">
        <v>0</v>
      </c>
      <c r="K41" s="49">
        <v>4900000</v>
      </c>
      <c r="M41" s="49">
        <v>3877863216</v>
      </c>
      <c r="O41" s="50">
        <v>-4899000</v>
      </c>
      <c r="Q41" s="49">
        <v>4686325499</v>
      </c>
      <c r="S41" s="50">
        <f>K41+O41</f>
        <v>1000</v>
      </c>
      <c r="U41" s="49">
        <v>777</v>
      </c>
      <c r="V41" s="49"/>
      <c r="W41" s="49">
        <v>791396</v>
      </c>
      <c r="X41" s="49"/>
      <c r="Y41" s="49">
        <v>776411</v>
      </c>
      <c r="AA41" s="49">
        <v>0</v>
      </c>
      <c r="AE41" s="40"/>
    </row>
    <row r="42" spans="1:31" ht="30" customHeight="1">
      <c r="A42" s="194" t="s">
        <v>256</v>
      </c>
      <c r="B42" s="194"/>
      <c r="C42" s="194"/>
      <c r="E42" s="49">
        <v>0</v>
      </c>
      <c r="G42" s="49">
        <v>0</v>
      </c>
      <c r="I42" s="49">
        <v>0</v>
      </c>
      <c r="K42" s="49">
        <v>4801000</v>
      </c>
      <c r="M42" s="49">
        <v>2870611806</v>
      </c>
      <c r="O42" s="50">
        <v>-4800000</v>
      </c>
      <c r="Q42" s="49">
        <v>3243285447</v>
      </c>
      <c r="S42" s="50">
        <f>K42+O42</f>
        <v>1000</v>
      </c>
      <c r="U42" s="49">
        <v>454</v>
      </c>
      <c r="V42" s="49"/>
      <c r="W42" s="49">
        <v>598739</v>
      </c>
      <c r="X42" s="49"/>
      <c r="Y42" s="49">
        <v>453656</v>
      </c>
      <c r="AA42" s="49">
        <v>0</v>
      </c>
      <c r="AE42" s="40"/>
    </row>
    <row r="43" spans="1:31" ht="30" customHeight="1">
      <c r="A43" s="207" t="s">
        <v>259</v>
      </c>
      <c r="B43" s="207"/>
      <c r="C43" s="207"/>
      <c r="D43" s="57"/>
      <c r="E43" s="52">
        <v>11533</v>
      </c>
      <c r="F43" s="57"/>
      <c r="G43" s="52">
        <v>118875004315</v>
      </c>
      <c r="H43" s="57"/>
      <c r="I43" s="52">
        <v>205024816656</v>
      </c>
      <c r="J43" s="57"/>
      <c r="K43" s="52">
        <v>0</v>
      </c>
      <c r="L43" s="57"/>
      <c r="M43" s="83">
        <v>0</v>
      </c>
      <c r="N43" s="57"/>
      <c r="O43" s="53">
        <v>-11533</v>
      </c>
      <c r="P43" s="57"/>
      <c r="Q43" s="49">
        <v>241819237567</v>
      </c>
      <c r="R43" s="57"/>
      <c r="S43" s="50">
        <f>E43+K43+O43</f>
        <v>0</v>
      </c>
      <c r="T43" s="57"/>
      <c r="U43" s="49">
        <v>0</v>
      </c>
      <c r="V43" s="49"/>
      <c r="W43" s="49">
        <v>0</v>
      </c>
      <c r="X43" s="49"/>
      <c r="Y43" s="49">
        <v>0</v>
      </c>
      <c r="Z43" s="57"/>
      <c r="AA43" s="49">
        <v>0</v>
      </c>
    </row>
    <row r="44" spans="1:31" ht="30" customHeight="1">
      <c r="A44" s="207" t="s">
        <v>260</v>
      </c>
      <c r="B44" s="207"/>
      <c r="C44" s="207"/>
      <c r="D44" s="57"/>
      <c r="E44" s="52">
        <v>89750</v>
      </c>
      <c r="F44" s="57"/>
      <c r="G44" s="52">
        <v>101100498014</v>
      </c>
      <c r="H44" s="57"/>
      <c r="I44" s="52">
        <v>295465970692</v>
      </c>
      <c r="J44" s="57"/>
      <c r="K44" s="52">
        <v>0</v>
      </c>
      <c r="L44" s="57"/>
      <c r="M44" s="52">
        <v>0</v>
      </c>
      <c r="N44" s="57"/>
      <c r="O44" s="58">
        <v>-25805</v>
      </c>
      <c r="P44" s="57"/>
      <c r="Q44" s="49">
        <v>100080482685</v>
      </c>
      <c r="R44" s="57"/>
      <c r="S44" s="50">
        <f t="shared" si="0"/>
        <v>63945</v>
      </c>
      <c r="T44" s="57"/>
      <c r="U44" s="49">
        <v>4521000</v>
      </c>
      <c r="V44" s="49"/>
      <c r="W44" s="49">
        <v>72031992714</v>
      </c>
      <c r="X44" s="49"/>
      <c r="Y44" s="49">
        <v>288401516172</v>
      </c>
      <c r="Z44" s="57"/>
      <c r="AA44" s="51">
        <v>4.9800000000000004</v>
      </c>
    </row>
    <row r="45" spans="1:31" ht="30" customHeight="1" thickBot="1">
      <c r="A45" s="195" t="s">
        <v>43</v>
      </c>
      <c r="B45" s="195"/>
      <c r="C45" s="195"/>
      <c r="D45" s="195"/>
      <c r="E45" s="59">
        <f>SUM(E9:E44)</f>
        <v>1206677559</v>
      </c>
      <c r="F45" s="41"/>
      <c r="G45" s="59">
        <f>SUM(G9:G44)</f>
        <v>4341708130870</v>
      </c>
      <c r="H45" s="41"/>
      <c r="I45" s="59">
        <f>SUM(I9:I44)</f>
        <v>5556979532138.9072</v>
      </c>
      <c r="J45" s="41"/>
      <c r="K45" s="59">
        <f>SUM(K9:K44)</f>
        <v>131989918</v>
      </c>
      <c r="L45" s="41"/>
      <c r="M45" s="59">
        <f>SUM(M9:M44)</f>
        <v>402603134151</v>
      </c>
      <c r="N45" s="41"/>
      <c r="O45" s="72">
        <f>SUM(O9:O44)</f>
        <v>-133181312</v>
      </c>
      <c r="P45" s="41"/>
      <c r="Q45" s="59">
        <f>SUM(Q9:Q44)</f>
        <v>984822615476</v>
      </c>
      <c r="R45" s="41"/>
      <c r="S45" s="59">
        <f>SUM(S9:S44)</f>
        <v>1205486165</v>
      </c>
      <c r="T45" s="41"/>
      <c r="U45" s="60"/>
      <c r="V45" s="41"/>
      <c r="W45" s="59">
        <f>SUM(W9:W44)</f>
        <v>4175222494889</v>
      </c>
      <c r="X45" s="41"/>
      <c r="Y45" s="59">
        <f>SUM(Y9:Y44)</f>
        <v>5770546607997.6963</v>
      </c>
      <c r="Z45" s="41"/>
      <c r="AA45" s="170">
        <f>SUM(AA9:AA44)</f>
        <v>99.704000000000022</v>
      </c>
    </row>
    <row r="46" spans="1:31" ht="30" customHeight="1" thickTop="1">
      <c r="A46" s="206"/>
      <c r="B46" s="206"/>
      <c r="C46" s="206"/>
      <c r="D46" s="206"/>
      <c r="M46" s="49"/>
      <c r="W46" s="49"/>
      <c r="Y46" s="114"/>
    </row>
    <row r="47" spans="1:31" ht="30" customHeight="1">
      <c r="Q47" s="104"/>
      <c r="W47" s="49"/>
      <c r="Y47" s="49"/>
    </row>
    <row r="48" spans="1:31" ht="30" customHeight="1">
      <c r="Q48" s="104"/>
      <c r="W48" s="49"/>
    </row>
    <row r="49" spans="11:13" ht="30" customHeight="1">
      <c r="K49" s="49"/>
    </row>
    <row r="50" spans="11:13" ht="30" customHeight="1">
      <c r="M50" s="50"/>
    </row>
  </sheetData>
  <autoFilter ref="A1:C49" xr:uid="{00000000-0001-0000-0100-000000000000}">
    <filterColumn colId="0" showButton="0"/>
    <filterColumn colId="1" showButton="0"/>
  </autoFilter>
  <mergeCells count="58">
    <mergeCell ref="A46:D46"/>
    <mergeCell ref="A30:C30"/>
    <mergeCell ref="A31:C31"/>
    <mergeCell ref="A32:C32"/>
    <mergeCell ref="A45:D45"/>
    <mergeCell ref="A43:C43"/>
    <mergeCell ref="A44:C44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28:C28"/>
    <mergeCell ref="A29:C29"/>
    <mergeCell ref="A27:C27"/>
    <mergeCell ref="A24:C24"/>
    <mergeCell ref="A25:C25"/>
    <mergeCell ref="A26:C26"/>
    <mergeCell ref="A21:C21"/>
    <mergeCell ref="A22:C22"/>
    <mergeCell ref="A23:C23"/>
    <mergeCell ref="A19:C19"/>
    <mergeCell ref="A20:C20"/>
    <mergeCell ref="A17:C17"/>
    <mergeCell ref="A18:C18"/>
    <mergeCell ref="A14:C14"/>
    <mergeCell ref="A15:C15"/>
    <mergeCell ref="A16:C16"/>
    <mergeCell ref="A12:C12"/>
    <mergeCell ref="A13:C13"/>
    <mergeCell ref="A11:C11"/>
    <mergeCell ref="A10:C10"/>
    <mergeCell ref="A9:C9"/>
    <mergeCell ref="S7:S8"/>
    <mergeCell ref="U7:U8"/>
    <mergeCell ref="W7:W8"/>
    <mergeCell ref="Y7:Y8"/>
    <mergeCell ref="AA7:AA8"/>
    <mergeCell ref="A42:C42"/>
    <mergeCell ref="A1:AA1"/>
    <mergeCell ref="A2:AA2"/>
    <mergeCell ref="A3:AA3"/>
    <mergeCell ref="B4:AA4"/>
    <mergeCell ref="A5:B5"/>
    <mergeCell ref="C5:AA5"/>
    <mergeCell ref="A7:C8"/>
    <mergeCell ref="E7:E8"/>
    <mergeCell ref="E6:I6"/>
    <mergeCell ref="K6:Q6"/>
    <mergeCell ref="S6:AA6"/>
    <mergeCell ref="K7:M7"/>
    <mergeCell ref="O7:Q7"/>
    <mergeCell ref="G7:G8"/>
    <mergeCell ref="I7:I8"/>
  </mergeCells>
  <pageMargins left="0.39" right="0.39" top="0.39" bottom="0.39" header="0" footer="0"/>
  <pageSetup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/>
    <pageSetUpPr fitToPage="1"/>
  </sheetPr>
  <dimension ref="A1:X40"/>
  <sheetViews>
    <sheetView rightToLeft="1" view="pageBreakPreview" topLeftCell="A26" zoomScaleNormal="100" zoomScaleSheetLayoutView="100" workbookViewId="0">
      <selection activeCell="U39" sqref="U39"/>
    </sheetView>
  </sheetViews>
  <sheetFormatPr defaultRowHeight="30" customHeight="1"/>
  <cols>
    <col min="1" max="1" width="28.5703125" style="4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108" customWidth="1"/>
    <col min="6" max="6" width="1.28515625" style="4" customWidth="1"/>
    <col min="7" max="7" width="13" style="4" customWidth="1"/>
    <col min="8" max="8" width="1.28515625" style="4" customWidth="1"/>
    <col min="9" max="9" width="18.140625" style="4" customWidth="1"/>
    <col min="10" max="10" width="1.28515625" style="4" customWidth="1"/>
    <col min="11" max="12" width="18.140625" style="4" customWidth="1"/>
    <col min="13" max="13" width="1.28515625" style="4" customWidth="1"/>
    <col min="14" max="15" width="13.42578125" style="4" customWidth="1"/>
    <col min="16" max="16" width="1.28515625" style="4" customWidth="1"/>
    <col min="17" max="17" width="15.57031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6.5703125" style="33" customWidth="1"/>
    <col min="22" max="22" width="13.5703125" style="13" bestFit="1" customWidth="1"/>
    <col min="23" max="23" width="14.85546875" style="13" customWidth="1"/>
    <col min="24" max="24" width="11" style="13" bestFit="1" customWidth="1"/>
    <col min="25" max="16384" width="9.140625" style="13"/>
  </cols>
  <sheetData>
    <row r="1" spans="1:24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4" ht="30" customHeight="1">
      <c r="A2" s="193" t="s">
        <v>183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pans="1:24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</row>
    <row r="4" spans="1:24" ht="30" customHeight="1">
      <c r="A4" s="210" t="s">
        <v>169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4" ht="30" customHeight="1">
      <c r="C5" s="215" t="s">
        <v>105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U5" s="88" t="s">
        <v>106</v>
      </c>
    </row>
    <row r="6" spans="1:24" ht="42">
      <c r="A6" s="87" t="s">
        <v>170</v>
      </c>
      <c r="C6" s="12" t="s">
        <v>48</v>
      </c>
      <c r="D6" s="5"/>
      <c r="E6" s="103" t="s">
        <v>9</v>
      </c>
      <c r="F6" s="5"/>
      <c r="G6" s="12" t="s">
        <v>47</v>
      </c>
      <c r="H6" s="5"/>
      <c r="I6" s="12" t="s">
        <v>171</v>
      </c>
      <c r="J6" s="5"/>
      <c r="K6" s="12" t="s">
        <v>172</v>
      </c>
      <c r="L6" s="122" t="s">
        <v>264</v>
      </c>
      <c r="M6" s="5"/>
      <c r="N6" s="12" t="s">
        <v>173</v>
      </c>
      <c r="O6" s="123" t="s">
        <v>265</v>
      </c>
      <c r="P6" s="5"/>
      <c r="Q6" s="12" t="s">
        <v>174</v>
      </c>
      <c r="R6" s="5"/>
      <c r="S6" s="12" t="s">
        <v>175</v>
      </c>
      <c r="U6" s="31" t="s">
        <v>175</v>
      </c>
    </row>
    <row r="7" spans="1:24" ht="24" customHeight="1">
      <c r="A7" s="112" t="s">
        <v>228</v>
      </c>
      <c r="C7" s="178"/>
      <c r="D7" s="178"/>
      <c r="E7" s="179">
        <v>0</v>
      </c>
      <c r="F7" s="84"/>
      <c r="G7" s="180">
        <v>0</v>
      </c>
      <c r="H7" s="84">
        <v>0</v>
      </c>
      <c r="I7" s="180">
        <v>0</v>
      </c>
      <c r="J7" s="84">
        <v>0</v>
      </c>
      <c r="K7" s="180">
        <v>0</v>
      </c>
      <c r="L7" s="180">
        <v>0</v>
      </c>
      <c r="M7" s="84">
        <v>0</v>
      </c>
      <c r="N7" s="180">
        <v>0</v>
      </c>
      <c r="O7" s="180">
        <v>0</v>
      </c>
      <c r="P7" s="84">
        <v>0</v>
      </c>
      <c r="Q7" s="180">
        <v>0</v>
      </c>
      <c r="R7" s="84">
        <v>0</v>
      </c>
      <c r="S7" s="180">
        <v>0</v>
      </c>
      <c r="T7" s="44"/>
      <c r="U7" s="192">
        <v>1261356871</v>
      </c>
    </row>
    <row r="8" spans="1:24" ht="30.75" customHeight="1">
      <c r="A8" s="112" t="s">
        <v>229</v>
      </c>
      <c r="C8" s="181"/>
      <c r="D8" s="178"/>
      <c r="E8" s="179">
        <v>0</v>
      </c>
      <c r="F8" s="84"/>
      <c r="G8" s="180">
        <v>0</v>
      </c>
      <c r="H8" s="84">
        <v>0</v>
      </c>
      <c r="I8" s="180">
        <v>0</v>
      </c>
      <c r="J8" s="84">
        <v>0</v>
      </c>
      <c r="K8" s="180">
        <v>0</v>
      </c>
      <c r="L8" s="180">
        <v>0</v>
      </c>
      <c r="M8" s="84">
        <v>0</v>
      </c>
      <c r="N8" s="180">
        <v>0</v>
      </c>
      <c r="O8" s="180">
        <v>0</v>
      </c>
      <c r="P8" s="84">
        <v>0</v>
      </c>
      <c r="Q8" s="180">
        <v>0</v>
      </c>
      <c r="R8" s="84">
        <v>0</v>
      </c>
      <c r="S8" s="180">
        <v>0</v>
      </c>
      <c r="T8" s="44"/>
      <c r="U8" s="192">
        <v>6633933</v>
      </c>
      <c r="V8" s="104"/>
      <c r="W8" s="35"/>
    </row>
    <row r="9" spans="1:24" ht="27.75" customHeight="1">
      <c r="A9" s="112" t="s">
        <v>230</v>
      </c>
      <c r="C9" s="181"/>
      <c r="D9" s="178"/>
      <c r="E9" s="179">
        <v>0</v>
      </c>
      <c r="F9" s="84"/>
      <c r="G9" s="180">
        <v>0</v>
      </c>
      <c r="H9" s="84">
        <v>0</v>
      </c>
      <c r="I9" s="180">
        <v>0</v>
      </c>
      <c r="J9" s="84">
        <v>0</v>
      </c>
      <c r="K9" s="180">
        <v>0</v>
      </c>
      <c r="L9" s="180">
        <v>0</v>
      </c>
      <c r="M9" s="84">
        <v>0</v>
      </c>
      <c r="N9" s="180">
        <v>0</v>
      </c>
      <c r="O9" s="180">
        <v>0</v>
      </c>
      <c r="P9" s="84">
        <v>0</v>
      </c>
      <c r="Q9" s="180">
        <v>0</v>
      </c>
      <c r="R9" s="84">
        <v>0</v>
      </c>
      <c r="S9" s="180">
        <v>0</v>
      </c>
      <c r="T9" s="44"/>
      <c r="U9" s="192">
        <v>13862501</v>
      </c>
    </row>
    <row r="10" spans="1:24" ht="30" customHeight="1">
      <c r="A10" s="112" t="s">
        <v>231</v>
      </c>
      <c r="C10" s="178"/>
      <c r="D10" s="178"/>
      <c r="E10" s="84">
        <v>0</v>
      </c>
      <c r="F10" s="84"/>
      <c r="G10" s="84">
        <v>0</v>
      </c>
      <c r="H10" s="84"/>
      <c r="I10" s="84">
        <f>E10*G10</f>
        <v>0</v>
      </c>
      <c r="J10" s="84"/>
      <c r="K10" s="84">
        <v>0</v>
      </c>
      <c r="L10" s="84">
        <v>0</v>
      </c>
      <c r="M10" s="84"/>
      <c r="N10" s="84">
        <f>I10*0.000255</f>
        <v>0</v>
      </c>
      <c r="O10" s="84">
        <v>0</v>
      </c>
      <c r="P10" s="84"/>
      <c r="Q10" s="84">
        <v>0</v>
      </c>
      <c r="R10" s="84"/>
      <c r="S10" s="157">
        <v>0</v>
      </c>
      <c r="T10" s="44"/>
      <c r="U10" s="192">
        <v>293407032</v>
      </c>
      <c r="V10" s="37"/>
      <c r="W10" s="37"/>
      <c r="X10" s="37"/>
    </row>
    <row r="11" spans="1:24" ht="30" customHeight="1">
      <c r="A11" s="112" t="s">
        <v>232</v>
      </c>
      <c r="C11" s="178"/>
      <c r="D11" s="178"/>
      <c r="E11" s="84">
        <v>0</v>
      </c>
      <c r="F11" s="84"/>
      <c r="G11" s="84">
        <v>0</v>
      </c>
      <c r="H11" s="84"/>
      <c r="I11" s="84">
        <v>0</v>
      </c>
      <c r="J11" s="84"/>
      <c r="K11" s="84">
        <v>0</v>
      </c>
      <c r="L11" s="84">
        <v>0</v>
      </c>
      <c r="M11" s="84"/>
      <c r="N11" s="84">
        <v>0</v>
      </c>
      <c r="O11" s="84">
        <v>0</v>
      </c>
      <c r="P11" s="84"/>
      <c r="Q11" s="84">
        <v>0</v>
      </c>
      <c r="R11" s="84"/>
      <c r="S11" s="157">
        <v>0</v>
      </c>
      <c r="T11" s="44"/>
      <c r="U11" s="192">
        <v>21227823</v>
      </c>
      <c r="V11" s="37"/>
      <c r="W11" s="37"/>
      <c r="X11" s="37"/>
    </row>
    <row r="12" spans="1:24" ht="30" customHeight="1">
      <c r="A12" s="112" t="s">
        <v>233</v>
      </c>
      <c r="C12" s="178"/>
      <c r="D12" s="178"/>
      <c r="E12" s="84">
        <v>0</v>
      </c>
      <c r="F12" s="84"/>
      <c r="G12" s="84">
        <v>0</v>
      </c>
      <c r="H12" s="84"/>
      <c r="I12" s="84">
        <f>E12*G12</f>
        <v>0</v>
      </c>
      <c r="J12" s="84"/>
      <c r="K12" s="84">
        <v>0</v>
      </c>
      <c r="L12" s="84">
        <v>0</v>
      </c>
      <c r="M12" s="84"/>
      <c r="N12" s="84">
        <f t="shared" ref="N12:N32" si="0">I12*0.000255</f>
        <v>0</v>
      </c>
      <c r="O12" s="84">
        <v>0</v>
      </c>
      <c r="P12" s="84"/>
      <c r="Q12" s="84">
        <v>0</v>
      </c>
      <c r="R12" s="84"/>
      <c r="S12" s="157">
        <v>0</v>
      </c>
      <c r="T12" s="44"/>
      <c r="U12" s="192">
        <v>259914</v>
      </c>
      <c r="V12" s="37"/>
      <c r="X12" s="37"/>
    </row>
    <row r="13" spans="1:24" ht="30" customHeight="1">
      <c r="A13" s="112" t="s">
        <v>234</v>
      </c>
      <c r="C13" s="178"/>
      <c r="D13" s="178"/>
      <c r="E13" s="84">
        <v>0</v>
      </c>
      <c r="F13" s="84"/>
      <c r="G13" s="84">
        <v>0</v>
      </c>
      <c r="H13" s="84"/>
      <c r="I13" s="84">
        <v>0</v>
      </c>
      <c r="J13" s="84"/>
      <c r="K13" s="84">
        <v>0</v>
      </c>
      <c r="L13" s="84">
        <v>0</v>
      </c>
      <c r="M13" s="84"/>
      <c r="N13" s="84">
        <v>0</v>
      </c>
      <c r="O13" s="84">
        <v>0</v>
      </c>
      <c r="P13" s="84"/>
      <c r="Q13" s="84">
        <v>0</v>
      </c>
      <c r="R13" s="84"/>
      <c r="S13" s="157">
        <v>0</v>
      </c>
      <c r="T13" s="44"/>
      <c r="U13" s="192">
        <v>-2147798</v>
      </c>
      <c r="V13" s="37"/>
      <c r="X13" s="37"/>
    </row>
    <row r="14" spans="1:24" ht="30" customHeight="1">
      <c r="A14" s="112" t="s">
        <v>235</v>
      </c>
      <c r="C14" s="178"/>
      <c r="D14" s="178"/>
      <c r="E14" s="84">
        <v>0</v>
      </c>
      <c r="F14" s="84"/>
      <c r="G14" s="84">
        <v>0</v>
      </c>
      <c r="H14" s="84"/>
      <c r="I14" s="84">
        <v>0</v>
      </c>
      <c r="J14" s="84"/>
      <c r="K14" s="84">
        <v>0</v>
      </c>
      <c r="L14" s="84">
        <v>0</v>
      </c>
      <c r="M14" s="84"/>
      <c r="N14" s="84">
        <v>0</v>
      </c>
      <c r="O14" s="84">
        <v>0</v>
      </c>
      <c r="P14" s="84"/>
      <c r="Q14" s="84">
        <v>0</v>
      </c>
      <c r="R14" s="84"/>
      <c r="S14" s="157">
        <v>0</v>
      </c>
      <c r="T14" s="44"/>
      <c r="U14" s="192">
        <v>-5051268</v>
      </c>
      <c r="V14" s="37"/>
      <c r="X14" s="37"/>
    </row>
    <row r="15" spans="1:24" ht="30" customHeight="1">
      <c r="A15" s="112" t="s">
        <v>236</v>
      </c>
      <c r="C15" s="178"/>
      <c r="D15" s="178"/>
      <c r="E15" s="84">
        <v>0</v>
      </c>
      <c r="F15" s="84"/>
      <c r="G15" s="84">
        <v>0</v>
      </c>
      <c r="H15" s="84"/>
      <c r="I15" s="84">
        <v>0</v>
      </c>
      <c r="J15" s="84"/>
      <c r="K15" s="84">
        <v>0</v>
      </c>
      <c r="L15" s="84">
        <v>0</v>
      </c>
      <c r="M15" s="84"/>
      <c r="N15" s="84">
        <v>0</v>
      </c>
      <c r="O15" s="84">
        <v>0</v>
      </c>
      <c r="P15" s="84"/>
      <c r="Q15" s="84">
        <v>0</v>
      </c>
      <c r="R15" s="84"/>
      <c r="S15" s="157">
        <v>0</v>
      </c>
      <c r="T15" s="44"/>
      <c r="U15" s="192">
        <v>31310996</v>
      </c>
      <c r="V15" s="37"/>
      <c r="X15" s="37"/>
    </row>
    <row r="16" spans="1:24" ht="30" customHeight="1">
      <c r="A16" s="112" t="s">
        <v>237</v>
      </c>
      <c r="C16" s="178"/>
      <c r="D16" s="178"/>
      <c r="E16" s="84">
        <v>0</v>
      </c>
      <c r="F16" s="84"/>
      <c r="G16" s="84">
        <v>0</v>
      </c>
      <c r="H16" s="84"/>
      <c r="I16" s="84">
        <v>0</v>
      </c>
      <c r="J16" s="84"/>
      <c r="K16" s="84">
        <v>0</v>
      </c>
      <c r="L16" s="84">
        <v>0</v>
      </c>
      <c r="M16" s="84"/>
      <c r="N16" s="84">
        <v>0</v>
      </c>
      <c r="O16" s="84">
        <v>0</v>
      </c>
      <c r="P16" s="84"/>
      <c r="Q16" s="84">
        <v>0</v>
      </c>
      <c r="R16" s="84"/>
      <c r="S16" s="157">
        <v>0</v>
      </c>
      <c r="T16" s="44"/>
      <c r="U16" s="192">
        <v>919957</v>
      </c>
      <c r="V16" s="37"/>
      <c r="X16" s="37"/>
    </row>
    <row r="17" spans="1:24" ht="30" customHeight="1">
      <c r="A17" s="112" t="s">
        <v>238</v>
      </c>
      <c r="C17" s="178"/>
      <c r="D17" s="178"/>
      <c r="E17" s="84">
        <v>0</v>
      </c>
      <c r="F17" s="84"/>
      <c r="G17" s="84">
        <v>0</v>
      </c>
      <c r="H17" s="84"/>
      <c r="I17" s="84">
        <v>0</v>
      </c>
      <c r="J17" s="84"/>
      <c r="K17" s="84">
        <v>0</v>
      </c>
      <c r="L17" s="84">
        <v>0</v>
      </c>
      <c r="M17" s="84"/>
      <c r="N17" s="84">
        <v>0</v>
      </c>
      <c r="O17" s="84">
        <v>0</v>
      </c>
      <c r="P17" s="84"/>
      <c r="Q17" s="84">
        <v>0</v>
      </c>
      <c r="R17" s="84"/>
      <c r="S17" s="157">
        <v>0</v>
      </c>
      <c r="T17" s="44"/>
      <c r="U17" s="192">
        <v>553991</v>
      </c>
      <c r="V17" s="37"/>
      <c r="X17" s="37"/>
    </row>
    <row r="18" spans="1:24" ht="30" customHeight="1">
      <c r="A18" s="112" t="s">
        <v>239</v>
      </c>
      <c r="C18" s="178"/>
      <c r="D18" s="178"/>
      <c r="E18" s="84">
        <v>0</v>
      </c>
      <c r="F18" s="84"/>
      <c r="G18" s="84">
        <v>0</v>
      </c>
      <c r="H18" s="84"/>
      <c r="I18" s="84">
        <v>0</v>
      </c>
      <c r="J18" s="84"/>
      <c r="K18" s="84">
        <v>0</v>
      </c>
      <c r="L18" s="84">
        <v>0</v>
      </c>
      <c r="M18" s="84"/>
      <c r="N18" s="84">
        <v>0</v>
      </c>
      <c r="O18" s="84">
        <v>0</v>
      </c>
      <c r="P18" s="84"/>
      <c r="Q18" s="84">
        <v>0</v>
      </c>
      <c r="R18" s="84"/>
      <c r="S18" s="157">
        <v>0</v>
      </c>
      <c r="T18" s="44"/>
      <c r="U18" s="192">
        <v>479918830</v>
      </c>
      <c r="V18" s="37"/>
      <c r="X18" s="37"/>
    </row>
    <row r="19" spans="1:24" ht="30" customHeight="1">
      <c r="A19" s="112" t="s">
        <v>240</v>
      </c>
      <c r="C19" s="178"/>
      <c r="D19" s="178"/>
      <c r="E19" s="84">
        <v>0</v>
      </c>
      <c r="F19" s="84"/>
      <c r="G19" s="84">
        <v>0</v>
      </c>
      <c r="H19" s="84"/>
      <c r="I19" s="84">
        <v>0</v>
      </c>
      <c r="J19" s="84"/>
      <c r="K19" s="84">
        <v>0</v>
      </c>
      <c r="L19" s="84">
        <v>0</v>
      </c>
      <c r="M19" s="84"/>
      <c r="N19" s="84">
        <v>0</v>
      </c>
      <c r="O19" s="84">
        <v>0</v>
      </c>
      <c r="P19" s="84"/>
      <c r="Q19" s="84">
        <v>0</v>
      </c>
      <c r="R19" s="84"/>
      <c r="S19" s="157">
        <v>0</v>
      </c>
      <c r="T19" s="44"/>
      <c r="U19" s="192">
        <v>824238322</v>
      </c>
      <c r="V19" s="37"/>
      <c r="X19" s="37"/>
    </row>
    <row r="20" spans="1:24" ht="30" customHeight="1">
      <c r="A20" s="112" t="s">
        <v>241</v>
      </c>
      <c r="C20" s="178"/>
      <c r="D20" s="178"/>
      <c r="E20" s="84">
        <v>0</v>
      </c>
      <c r="F20" s="84"/>
      <c r="G20" s="84">
        <v>0</v>
      </c>
      <c r="H20" s="84"/>
      <c r="I20" s="84">
        <v>0</v>
      </c>
      <c r="J20" s="84"/>
      <c r="K20" s="84">
        <v>0</v>
      </c>
      <c r="L20" s="84">
        <v>0</v>
      </c>
      <c r="M20" s="84"/>
      <c r="N20" s="84">
        <v>0</v>
      </c>
      <c r="O20" s="84">
        <v>0</v>
      </c>
      <c r="P20" s="84"/>
      <c r="Q20" s="84">
        <v>0</v>
      </c>
      <c r="R20" s="84"/>
      <c r="S20" s="157">
        <v>0</v>
      </c>
      <c r="T20" s="44"/>
      <c r="U20" s="192">
        <v>32193591</v>
      </c>
      <c r="V20" s="37"/>
      <c r="X20" s="37"/>
    </row>
    <row r="21" spans="1:24" ht="30" customHeight="1">
      <c r="A21" s="112" t="s">
        <v>242</v>
      </c>
      <c r="C21" s="178"/>
      <c r="D21" s="178"/>
      <c r="E21" s="84">
        <v>0</v>
      </c>
      <c r="F21" s="84"/>
      <c r="G21" s="84">
        <v>0</v>
      </c>
      <c r="H21" s="84"/>
      <c r="I21" s="84">
        <v>0</v>
      </c>
      <c r="J21" s="84"/>
      <c r="K21" s="84">
        <v>0</v>
      </c>
      <c r="L21" s="84">
        <v>0</v>
      </c>
      <c r="M21" s="84"/>
      <c r="N21" s="84">
        <v>0</v>
      </c>
      <c r="O21" s="84">
        <v>0</v>
      </c>
      <c r="P21" s="84"/>
      <c r="Q21" s="84">
        <v>0</v>
      </c>
      <c r="R21" s="84"/>
      <c r="S21" s="157">
        <v>0</v>
      </c>
      <c r="T21" s="44"/>
      <c r="U21" s="192">
        <v>7584989</v>
      </c>
      <c r="V21" s="37"/>
      <c r="X21" s="37"/>
    </row>
    <row r="22" spans="1:24" ht="30" customHeight="1">
      <c r="A22" s="112" t="s">
        <v>243</v>
      </c>
      <c r="C22" s="178"/>
      <c r="D22" s="178"/>
      <c r="E22" s="84">
        <v>0</v>
      </c>
      <c r="F22" s="84"/>
      <c r="G22" s="84">
        <v>0</v>
      </c>
      <c r="H22" s="84"/>
      <c r="I22" s="84">
        <v>0</v>
      </c>
      <c r="J22" s="84"/>
      <c r="K22" s="84">
        <v>0</v>
      </c>
      <c r="L22" s="84">
        <v>0</v>
      </c>
      <c r="M22" s="84"/>
      <c r="N22" s="84">
        <v>0</v>
      </c>
      <c r="O22" s="84">
        <v>0</v>
      </c>
      <c r="P22" s="84"/>
      <c r="Q22" s="84">
        <v>0</v>
      </c>
      <c r="R22" s="84"/>
      <c r="S22" s="157">
        <v>0</v>
      </c>
      <c r="T22" s="44"/>
      <c r="U22" s="192">
        <v>339745</v>
      </c>
      <c r="V22" s="37"/>
      <c r="X22" s="37"/>
    </row>
    <row r="23" spans="1:24" ht="30" customHeight="1">
      <c r="A23" s="112" t="s">
        <v>244</v>
      </c>
      <c r="C23" s="178"/>
      <c r="D23" s="178"/>
      <c r="E23" s="84">
        <v>0</v>
      </c>
      <c r="F23" s="84"/>
      <c r="G23" s="84">
        <v>0</v>
      </c>
      <c r="H23" s="84"/>
      <c r="I23" s="84">
        <v>0</v>
      </c>
      <c r="J23" s="84"/>
      <c r="K23" s="84">
        <v>0</v>
      </c>
      <c r="L23" s="84">
        <v>0</v>
      </c>
      <c r="M23" s="84"/>
      <c r="N23" s="84">
        <v>0</v>
      </c>
      <c r="O23" s="84">
        <v>0</v>
      </c>
      <c r="P23" s="84"/>
      <c r="Q23" s="84">
        <v>0</v>
      </c>
      <c r="R23" s="84"/>
      <c r="S23" s="157">
        <v>0</v>
      </c>
      <c r="T23" s="44"/>
      <c r="U23" s="192">
        <v>2999250</v>
      </c>
      <c r="V23" s="37"/>
      <c r="X23" s="37"/>
    </row>
    <row r="24" spans="1:24" ht="30" customHeight="1">
      <c r="A24" s="112" t="s">
        <v>245</v>
      </c>
      <c r="C24" s="178"/>
      <c r="D24" s="178"/>
      <c r="E24" s="84">
        <v>0</v>
      </c>
      <c r="F24" s="84"/>
      <c r="G24" s="84">
        <v>0</v>
      </c>
      <c r="H24" s="84"/>
      <c r="I24" s="84">
        <v>0</v>
      </c>
      <c r="J24" s="84"/>
      <c r="K24" s="84">
        <v>0</v>
      </c>
      <c r="L24" s="84">
        <v>0</v>
      </c>
      <c r="M24" s="84"/>
      <c r="N24" s="84">
        <v>0</v>
      </c>
      <c r="O24" s="84">
        <v>0</v>
      </c>
      <c r="P24" s="84"/>
      <c r="Q24" s="84">
        <v>0</v>
      </c>
      <c r="R24" s="84"/>
      <c r="S24" s="157">
        <v>0</v>
      </c>
      <c r="T24" s="44"/>
      <c r="U24" s="192">
        <v>49937</v>
      </c>
      <c r="V24" s="37"/>
      <c r="X24" s="37"/>
    </row>
    <row r="25" spans="1:24" ht="30" customHeight="1">
      <c r="A25" s="112" t="s">
        <v>246</v>
      </c>
      <c r="C25" s="178"/>
      <c r="D25" s="178"/>
      <c r="E25" s="84">
        <v>0</v>
      </c>
      <c r="F25" s="84"/>
      <c r="G25" s="84">
        <v>0</v>
      </c>
      <c r="H25" s="84"/>
      <c r="I25" s="84">
        <v>0</v>
      </c>
      <c r="J25" s="84"/>
      <c r="K25" s="84">
        <v>0</v>
      </c>
      <c r="L25" s="84">
        <v>0</v>
      </c>
      <c r="M25" s="84"/>
      <c r="N25" s="84">
        <v>0</v>
      </c>
      <c r="O25" s="84">
        <v>0</v>
      </c>
      <c r="P25" s="84"/>
      <c r="Q25" s="84">
        <v>0</v>
      </c>
      <c r="R25" s="84"/>
      <c r="S25" s="157">
        <v>0</v>
      </c>
      <c r="T25" s="44"/>
      <c r="U25" s="192">
        <v>24829054</v>
      </c>
      <c r="V25" s="37"/>
      <c r="X25" s="37"/>
    </row>
    <row r="26" spans="1:24" ht="30" customHeight="1">
      <c r="A26" s="112" t="s">
        <v>247</v>
      </c>
      <c r="C26" s="178"/>
      <c r="D26" s="178"/>
      <c r="E26" s="84">
        <v>0</v>
      </c>
      <c r="F26" s="84"/>
      <c r="G26" s="84">
        <v>0</v>
      </c>
      <c r="H26" s="84"/>
      <c r="I26" s="84">
        <f>E26*G26</f>
        <v>0</v>
      </c>
      <c r="J26" s="84"/>
      <c r="K26" s="84">
        <v>0</v>
      </c>
      <c r="L26" s="84">
        <v>0</v>
      </c>
      <c r="M26" s="84"/>
      <c r="N26" s="84">
        <f t="shared" si="0"/>
        <v>0</v>
      </c>
      <c r="O26" s="84">
        <v>0</v>
      </c>
      <c r="P26" s="84"/>
      <c r="Q26" s="84">
        <v>0</v>
      </c>
      <c r="R26" s="84"/>
      <c r="S26" s="157">
        <v>0</v>
      </c>
      <c r="T26" s="44"/>
      <c r="U26" s="192">
        <v>45839702</v>
      </c>
      <c r="V26" s="37"/>
      <c r="X26" s="37"/>
    </row>
    <row r="27" spans="1:24" ht="30" customHeight="1">
      <c r="A27" s="112" t="s">
        <v>248</v>
      </c>
      <c r="C27" s="178"/>
      <c r="D27" s="178"/>
      <c r="E27" s="84">
        <v>0</v>
      </c>
      <c r="F27" s="84"/>
      <c r="G27" s="84">
        <v>0</v>
      </c>
      <c r="H27" s="84"/>
      <c r="I27" s="84">
        <f t="shared" ref="I27:I32" si="1">E27*G27</f>
        <v>0</v>
      </c>
      <c r="J27" s="84"/>
      <c r="K27" s="84">
        <v>0</v>
      </c>
      <c r="L27" s="84">
        <v>0</v>
      </c>
      <c r="M27" s="84"/>
      <c r="N27" s="84">
        <f t="shared" si="0"/>
        <v>0</v>
      </c>
      <c r="O27" s="84">
        <v>0</v>
      </c>
      <c r="P27" s="84"/>
      <c r="Q27" s="84">
        <v>0</v>
      </c>
      <c r="R27" s="84"/>
      <c r="S27" s="157">
        <v>0</v>
      </c>
      <c r="T27" s="44"/>
      <c r="U27" s="192">
        <v>6303558</v>
      </c>
      <c r="V27" s="37"/>
      <c r="X27" s="37"/>
    </row>
    <row r="28" spans="1:24" ht="30" customHeight="1">
      <c r="A28" s="112" t="s">
        <v>249</v>
      </c>
      <c r="C28" s="178"/>
      <c r="D28" s="178"/>
      <c r="E28" s="84">
        <v>0</v>
      </c>
      <c r="F28" s="84"/>
      <c r="G28" s="84">
        <v>0</v>
      </c>
      <c r="H28" s="84"/>
      <c r="I28" s="84">
        <f t="shared" si="1"/>
        <v>0</v>
      </c>
      <c r="J28" s="84"/>
      <c r="K28" s="84">
        <v>0</v>
      </c>
      <c r="L28" s="84">
        <v>0</v>
      </c>
      <c r="M28" s="84"/>
      <c r="N28" s="84">
        <f t="shared" si="0"/>
        <v>0</v>
      </c>
      <c r="O28" s="84">
        <v>0</v>
      </c>
      <c r="P28" s="84"/>
      <c r="Q28" s="84">
        <v>0</v>
      </c>
      <c r="R28" s="84"/>
      <c r="S28" s="157">
        <v>0</v>
      </c>
      <c r="T28" s="44"/>
      <c r="U28" s="192">
        <v>-25496842</v>
      </c>
      <c r="V28" s="37"/>
    </row>
    <row r="29" spans="1:24" ht="30" customHeight="1">
      <c r="A29" s="112" t="s">
        <v>190</v>
      </c>
      <c r="C29" s="178"/>
      <c r="D29" s="178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182"/>
      <c r="T29" s="44"/>
      <c r="U29" s="192">
        <v>-153084260</v>
      </c>
      <c r="V29" s="37"/>
    </row>
    <row r="30" spans="1:24" ht="30" customHeight="1">
      <c r="A30" s="112" t="s">
        <v>191</v>
      </c>
      <c r="C30" s="178"/>
      <c r="D30" s="178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182"/>
      <c r="T30" s="44"/>
      <c r="U30" s="192">
        <v>-470554779</v>
      </c>
      <c r="V30" s="37"/>
    </row>
    <row r="31" spans="1:24" ht="30" customHeight="1">
      <c r="A31" s="112" t="s">
        <v>205</v>
      </c>
      <c r="C31" s="178"/>
      <c r="D31" s="178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157"/>
      <c r="T31" s="44"/>
      <c r="U31" s="192">
        <v>3420434</v>
      </c>
      <c r="V31" s="37"/>
    </row>
    <row r="32" spans="1:24" ht="30" customHeight="1">
      <c r="A32" s="112" t="s">
        <v>250</v>
      </c>
      <c r="C32" s="178"/>
      <c r="D32" s="178"/>
      <c r="E32" s="84">
        <v>0</v>
      </c>
      <c r="F32" s="84"/>
      <c r="G32" s="84">
        <v>0</v>
      </c>
      <c r="H32" s="84"/>
      <c r="I32" s="84">
        <f t="shared" si="1"/>
        <v>0</v>
      </c>
      <c r="J32" s="84"/>
      <c r="K32" s="84">
        <v>0</v>
      </c>
      <c r="L32" s="84">
        <v>0</v>
      </c>
      <c r="M32" s="84"/>
      <c r="N32" s="84">
        <f t="shared" si="0"/>
        <v>0</v>
      </c>
      <c r="O32" s="84"/>
      <c r="P32" s="84"/>
      <c r="Q32" s="84">
        <v>0</v>
      </c>
      <c r="R32" s="84"/>
      <c r="S32" s="157">
        <v>0</v>
      </c>
      <c r="T32" s="44"/>
      <c r="U32" s="192">
        <v>-1430653</v>
      </c>
      <c r="V32" s="37"/>
    </row>
    <row r="33" spans="1:23" ht="30" customHeight="1">
      <c r="A33" s="112" t="s">
        <v>206</v>
      </c>
      <c r="C33" s="178"/>
      <c r="D33" s="178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182"/>
      <c r="T33" s="44"/>
      <c r="U33" s="192">
        <v>-6209345</v>
      </c>
      <c r="V33" s="37"/>
    </row>
    <row r="34" spans="1:23" ht="30" customHeight="1">
      <c r="A34" s="112" t="s">
        <v>256</v>
      </c>
      <c r="C34" s="178"/>
      <c r="D34" s="178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157"/>
      <c r="T34" s="44"/>
      <c r="U34" s="192">
        <v>501925625</v>
      </c>
      <c r="V34" s="37"/>
    </row>
    <row r="35" spans="1:23" ht="30" customHeight="1">
      <c r="A35" s="112" t="s">
        <v>263</v>
      </c>
      <c r="C35" s="178"/>
      <c r="D35" s="178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157"/>
      <c r="T35" s="44"/>
      <c r="U35" s="192">
        <v>5456127</v>
      </c>
      <c r="V35" s="37"/>
      <c r="W35" s="37"/>
    </row>
    <row r="36" spans="1:23" ht="30" customHeight="1">
      <c r="A36" s="112" t="s">
        <v>251</v>
      </c>
      <c r="C36" s="178"/>
      <c r="D36" s="178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157"/>
      <c r="T36" s="44"/>
      <c r="U36" s="192">
        <v>-2838295</v>
      </c>
      <c r="V36" s="37"/>
      <c r="W36" s="35"/>
    </row>
    <row r="37" spans="1:23" ht="30" customHeight="1">
      <c r="A37" s="112" t="s">
        <v>269</v>
      </c>
      <c r="C37" s="178"/>
      <c r="D37" s="17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157"/>
      <c r="T37" s="44"/>
      <c r="U37" s="192">
        <v>809253679</v>
      </c>
      <c r="V37" s="37"/>
      <c r="W37" s="35"/>
    </row>
    <row r="38" spans="1:23" ht="30" customHeight="1">
      <c r="A38" s="112" t="s">
        <v>57</v>
      </c>
      <c r="C38" s="178"/>
      <c r="D38" s="178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182"/>
      <c r="T38" s="44"/>
      <c r="U38" s="192">
        <v>-101876814</v>
      </c>
      <c r="V38" s="37"/>
      <c r="W38" s="37"/>
    </row>
    <row r="39" spans="1:23" s="107" customFormat="1" ht="30" customHeight="1" thickBot="1">
      <c r="A39" s="17" t="s">
        <v>43</v>
      </c>
      <c r="B39" s="17"/>
      <c r="C39" s="105"/>
      <c r="D39" s="17"/>
      <c r="E39" s="98">
        <f>SUM(E7:E38)</f>
        <v>0</v>
      </c>
      <c r="F39" s="17"/>
      <c r="G39" s="124">
        <f>SUM(G29:G36)</f>
        <v>0</v>
      </c>
      <c r="H39" s="17"/>
      <c r="I39" s="26">
        <f>SUM(I7:I38)</f>
        <v>0</v>
      </c>
      <c r="J39" s="17"/>
      <c r="K39" s="26">
        <f>SUM(K7:K38)</f>
        <v>0</v>
      </c>
      <c r="L39" s="105"/>
      <c r="M39" s="17"/>
      <c r="N39" s="26">
        <f>SUM(N7:N38)</f>
        <v>0</v>
      </c>
      <c r="O39" s="124">
        <f>SUM(O29:O38)</f>
        <v>0</v>
      </c>
      <c r="P39" s="17"/>
      <c r="Q39" s="26">
        <f>SUM(Q7:Q38)</f>
        <v>0</v>
      </c>
      <c r="R39" s="17"/>
      <c r="S39" s="34">
        <f>SUM(S7:S38)</f>
        <v>0</v>
      </c>
      <c r="T39" s="17"/>
      <c r="U39" s="106">
        <f>SUM(U7:U38)</f>
        <v>3605195807</v>
      </c>
    </row>
    <row r="40" spans="1:23" ht="30" customHeight="1" thickTop="1">
      <c r="V40" s="109"/>
    </row>
  </sheetData>
  <autoFilter ref="A1:A40" xr:uid="{00000000-0001-0000-1300-000000000000}"/>
  <mergeCells count="5">
    <mergeCell ref="A1:U1"/>
    <mergeCell ref="A2:U2"/>
    <mergeCell ref="A3:U3"/>
    <mergeCell ref="A4:U4"/>
    <mergeCell ref="C5:S5"/>
  </mergeCells>
  <phoneticPr fontId="12" type="noConversion"/>
  <pageMargins left="0.39" right="0.39" top="0.39" bottom="0.39" header="0" footer="0"/>
  <pageSetup scale="62" fitToHeight="0" orientation="landscape" r:id="rId1"/>
  <ignoredErrors>
    <ignoredError sqref="G39 O3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/>
    <pageSetUpPr fitToPage="1"/>
  </sheetPr>
  <dimension ref="A1:AY43"/>
  <sheetViews>
    <sheetView rightToLeft="1" view="pageBreakPreview" topLeftCell="A27" zoomScaleNormal="100" zoomScaleSheetLayoutView="100" workbookViewId="0">
      <selection activeCell="I40" sqref="I40"/>
    </sheetView>
  </sheetViews>
  <sheetFormatPr defaultRowHeight="30" customHeight="1"/>
  <cols>
    <col min="1" max="1" width="28.140625" style="4" customWidth="1"/>
    <col min="2" max="2" width="17" style="4" customWidth="1"/>
    <col min="3" max="3" width="21.85546875" style="4" customWidth="1"/>
    <col min="4" max="4" width="21.7109375" style="33" customWidth="1"/>
    <col min="5" max="5" width="23.140625" style="65" customWidth="1"/>
    <col min="6" max="6" width="17.5703125" style="4" customWidth="1"/>
    <col min="7" max="7" width="21.42578125" style="4" customWidth="1"/>
    <col min="8" max="8" width="22.85546875" style="33" customWidth="1"/>
    <col min="9" max="9" width="20.85546875" style="33" customWidth="1"/>
    <col min="10" max="10" width="9.140625" style="42"/>
    <col min="11" max="12" width="15.85546875" style="42" bestFit="1" customWidth="1"/>
    <col min="13" max="51" width="9.140625" style="42"/>
    <col min="52" max="16384" width="9.140625" style="13"/>
  </cols>
  <sheetData>
    <row r="1" spans="1:51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</row>
    <row r="2" spans="1:51" ht="30" customHeight="1">
      <c r="A2" s="193" t="s">
        <v>92</v>
      </c>
      <c r="B2" s="193"/>
      <c r="C2" s="193"/>
      <c r="D2" s="193"/>
      <c r="E2" s="193"/>
      <c r="F2" s="193"/>
      <c r="G2" s="193"/>
      <c r="H2" s="193"/>
      <c r="I2" s="193"/>
    </row>
    <row r="3" spans="1:51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</row>
    <row r="4" spans="1:51" s="15" customFormat="1" ht="30" customHeight="1">
      <c r="A4" s="210" t="s">
        <v>176</v>
      </c>
      <c r="B4" s="210"/>
      <c r="C4" s="210"/>
      <c r="D4" s="210"/>
      <c r="E4" s="210"/>
      <c r="F4" s="210"/>
      <c r="G4" s="210"/>
      <c r="H4" s="210"/>
      <c r="I4" s="210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</row>
    <row r="5" spans="1:51" s="15" customFormat="1" ht="30" customHeight="1">
      <c r="A5" s="211" t="s">
        <v>95</v>
      </c>
      <c r="B5" s="211" t="s">
        <v>105</v>
      </c>
      <c r="C5" s="211"/>
      <c r="D5" s="211"/>
      <c r="E5" s="211"/>
      <c r="F5" s="211" t="s">
        <v>106</v>
      </c>
      <c r="G5" s="211"/>
      <c r="H5" s="211"/>
      <c r="I5" s="211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</row>
    <row r="6" spans="1:51" s="15" customFormat="1" ht="40.5" customHeight="1">
      <c r="A6" s="211"/>
      <c r="B6" s="123" t="s">
        <v>9</v>
      </c>
      <c r="C6" s="123" t="s">
        <v>11</v>
      </c>
      <c r="D6" s="165" t="s">
        <v>167</v>
      </c>
      <c r="E6" s="31" t="s">
        <v>177</v>
      </c>
      <c r="F6" s="12" t="s">
        <v>9</v>
      </c>
      <c r="G6" s="12" t="s">
        <v>11</v>
      </c>
      <c r="H6" s="31" t="s">
        <v>167</v>
      </c>
      <c r="I6" s="31" t="s">
        <v>177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</row>
    <row r="7" spans="1:51" s="63" customFormat="1" ht="30" customHeight="1">
      <c r="A7" s="24" t="s">
        <v>15</v>
      </c>
      <c r="B7" s="143">
        <v>65000000</v>
      </c>
      <c r="C7" s="137">
        <v>80686435050</v>
      </c>
      <c r="D7" s="50">
        <v>-84408429797</v>
      </c>
      <c r="E7" s="53">
        <f>C7+D7</f>
        <v>-3721994747</v>
      </c>
      <c r="F7" s="173">
        <v>65000000</v>
      </c>
      <c r="G7" s="174">
        <v>80686435050</v>
      </c>
      <c r="H7" s="164">
        <v>-100925896496</v>
      </c>
      <c r="I7" s="50">
        <f>G7+H7</f>
        <v>-20239461446</v>
      </c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</row>
    <row r="8" spans="1:51" s="63" customFormat="1" ht="30" customHeight="1">
      <c r="A8" s="25" t="s">
        <v>204</v>
      </c>
      <c r="B8" s="49">
        <v>401143</v>
      </c>
      <c r="C8" s="159">
        <v>4378463810</v>
      </c>
      <c r="D8" s="50">
        <v>-5876735624</v>
      </c>
      <c r="E8" s="53">
        <f t="shared" ref="E8:E36" si="0">C8+D8</f>
        <v>-1498271814</v>
      </c>
      <c r="F8" s="173">
        <v>401143</v>
      </c>
      <c r="G8" s="174">
        <v>4378463811</v>
      </c>
      <c r="H8" s="50">
        <v>-2901831588</v>
      </c>
      <c r="I8" s="50">
        <f t="shared" ref="I8:I36" si="1">G8+H8</f>
        <v>1476632223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</row>
    <row r="9" spans="1:51" s="15" customFormat="1" ht="30" customHeight="1">
      <c r="A9" s="25" t="s">
        <v>32</v>
      </c>
      <c r="B9" s="49">
        <v>800000</v>
      </c>
      <c r="C9" s="137">
        <v>1888488264</v>
      </c>
      <c r="D9" s="50">
        <v>-1635260960</v>
      </c>
      <c r="E9" s="53">
        <f t="shared" si="0"/>
        <v>253227304</v>
      </c>
      <c r="F9" s="49">
        <v>800000</v>
      </c>
      <c r="G9" s="175">
        <v>1888488264</v>
      </c>
      <c r="H9" s="50">
        <v>-1275557150</v>
      </c>
      <c r="I9" s="50">
        <f t="shared" si="1"/>
        <v>612931114</v>
      </c>
    </row>
    <row r="10" spans="1:51" s="15" customFormat="1" ht="30" customHeight="1">
      <c r="A10" s="25" t="s">
        <v>207</v>
      </c>
      <c r="B10" s="143">
        <v>148400000</v>
      </c>
      <c r="C10" s="137">
        <v>440433328188</v>
      </c>
      <c r="D10" s="50">
        <v>-396992638106</v>
      </c>
      <c r="E10" s="53">
        <f t="shared" si="0"/>
        <v>43440690082</v>
      </c>
      <c r="F10" s="176">
        <v>148400000</v>
      </c>
      <c r="G10" s="174">
        <v>440433328188</v>
      </c>
      <c r="H10" s="50">
        <v>-344238270668</v>
      </c>
      <c r="I10" s="50">
        <f t="shared" si="1"/>
        <v>96195057520</v>
      </c>
    </row>
    <row r="11" spans="1:51" s="15" customFormat="1" ht="30" customHeight="1">
      <c r="A11" s="25" t="s">
        <v>203</v>
      </c>
      <c r="B11" s="49">
        <v>15115</v>
      </c>
      <c r="C11" s="160">
        <v>523585803</v>
      </c>
      <c r="D11" s="171">
        <f>C11-E11</f>
        <v>-271296008</v>
      </c>
      <c r="E11" s="53">
        <v>794881811</v>
      </c>
      <c r="F11" s="49">
        <v>15115</v>
      </c>
      <c r="G11" s="49">
        <v>523585803</v>
      </c>
      <c r="H11" s="50">
        <v>-627375761</v>
      </c>
      <c r="I11" s="50">
        <f t="shared" si="1"/>
        <v>-103789958</v>
      </c>
      <c r="L11" s="172"/>
    </row>
    <row r="12" spans="1:51" s="15" customFormat="1" ht="30" customHeight="1">
      <c r="A12" s="25" t="s">
        <v>201</v>
      </c>
      <c r="B12" s="49">
        <v>19713548</v>
      </c>
      <c r="C12" s="137">
        <v>41078440775</v>
      </c>
      <c r="D12" s="50">
        <v>-36462006478</v>
      </c>
      <c r="E12" s="53">
        <f t="shared" si="0"/>
        <v>4616434297</v>
      </c>
      <c r="F12" s="49">
        <v>19713548</v>
      </c>
      <c r="G12" s="49">
        <v>41078440775</v>
      </c>
      <c r="H12" s="50">
        <v>-30366015944</v>
      </c>
      <c r="I12" s="50">
        <f t="shared" si="1"/>
        <v>10712424831</v>
      </c>
    </row>
    <row r="13" spans="1:51" s="15" customFormat="1" ht="30" customHeight="1">
      <c r="A13" s="25" t="s">
        <v>215</v>
      </c>
      <c r="B13" s="49">
        <v>18321</v>
      </c>
      <c r="C13" s="49">
        <v>297778223</v>
      </c>
      <c r="D13" s="50">
        <v>-246330580</v>
      </c>
      <c r="E13" s="53">
        <f t="shared" si="0"/>
        <v>51447643</v>
      </c>
      <c r="F13" s="49">
        <v>18321</v>
      </c>
      <c r="G13" s="49">
        <v>297778223</v>
      </c>
      <c r="H13" s="50">
        <v>-202046920</v>
      </c>
      <c r="I13" s="50">
        <f t="shared" si="1"/>
        <v>95731303</v>
      </c>
      <c r="K13" s="104"/>
    </row>
    <row r="14" spans="1:51" s="15" customFormat="1" ht="30" customHeight="1">
      <c r="A14" s="25" t="s">
        <v>20</v>
      </c>
      <c r="B14" s="49">
        <v>342500</v>
      </c>
      <c r="C14" s="137">
        <v>691939639</v>
      </c>
      <c r="D14" s="50">
        <v>-771465118</v>
      </c>
      <c r="E14" s="53">
        <f t="shared" si="0"/>
        <v>-79525479</v>
      </c>
      <c r="F14" s="49">
        <v>342500</v>
      </c>
      <c r="G14" s="49">
        <v>691939639</v>
      </c>
      <c r="H14" s="50">
        <v>-718034873</v>
      </c>
      <c r="I14" s="50">
        <f t="shared" si="1"/>
        <v>-26095234</v>
      </c>
      <c r="K14" s="104"/>
    </row>
    <row r="15" spans="1:51" s="15" customFormat="1" ht="30" customHeight="1">
      <c r="A15" s="25" t="s">
        <v>211</v>
      </c>
      <c r="B15" s="49">
        <v>5000000</v>
      </c>
      <c r="C15" s="49">
        <v>14124963450</v>
      </c>
      <c r="D15" s="50">
        <v>-14779861650</v>
      </c>
      <c r="E15" s="53">
        <f t="shared" si="0"/>
        <v>-654898200</v>
      </c>
      <c r="F15" s="49">
        <v>5000000</v>
      </c>
      <c r="G15" s="49">
        <v>14124963450</v>
      </c>
      <c r="H15" s="50">
        <v>-13567127695</v>
      </c>
      <c r="I15" s="50">
        <f t="shared" si="1"/>
        <v>557835755</v>
      </c>
      <c r="K15" s="104"/>
    </row>
    <row r="16" spans="1:51" s="15" customFormat="1" ht="30" customHeight="1">
      <c r="A16" s="25" t="s">
        <v>202</v>
      </c>
      <c r="B16" s="49">
        <v>3301550</v>
      </c>
      <c r="C16" s="137">
        <v>45438522486</v>
      </c>
      <c r="D16" s="50">
        <v>-54054478805</v>
      </c>
      <c r="E16" s="53">
        <f t="shared" si="0"/>
        <v>-8615956319</v>
      </c>
      <c r="F16" s="49">
        <v>3301550</v>
      </c>
      <c r="G16" s="49">
        <v>45438522486</v>
      </c>
      <c r="H16" s="50">
        <v>-52530447658</v>
      </c>
      <c r="I16" s="50">
        <f t="shared" si="1"/>
        <v>-7091925172</v>
      </c>
      <c r="K16" s="119"/>
    </row>
    <row r="17" spans="1:12" s="15" customFormat="1" ht="30" customHeight="1">
      <c r="A17" s="25" t="s">
        <v>23</v>
      </c>
      <c r="B17" s="49">
        <v>100000</v>
      </c>
      <c r="C17" s="137">
        <v>4266761000</v>
      </c>
      <c r="D17" s="50">
        <v>-4157611300</v>
      </c>
      <c r="E17" s="53">
        <f>C17+D17</f>
        <v>109149700</v>
      </c>
      <c r="F17" s="49">
        <v>100000</v>
      </c>
      <c r="G17" s="49">
        <v>4266761000</v>
      </c>
      <c r="H17" s="50">
        <v>-3016941748</v>
      </c>
      <c r="I17" s="50">
        <f t="shared" si="1"/>
        <v>1249819252</v>
      </c>
    </row>
    <row r="18" spans="1:12" s="15" customFormat="1" ht="30" customHeight="1">
      <c r="A18" s="25" t="s">
        <v>185</v>
      </c>
      <c r="B18" s="143">
        <v>39467377</v>
      </c>
      <c r="C18" s="137">
        <v>115646254702</v>
      </c>
      <c r="D18" s="168">
        <v>-142185055155</v>
      </c>
      <c r="E18" s="53">
        <f>C18+D18</f>
        <v>-26538800453</v>
      </c>
      <c r="F18" s="49">
        <v>39467377</v>
      </c>
      <c r="G18" s="49">
        <v>115646254702</v>
      </c>
      <c r="H18" s="50">
        <v>-109811896680</v>
      </c>
      <c r="I18" s="50">
        <f t="shared" si="1"/>
        <v>5834358022</v>
      </c>
    </row>
    <row r="19" spans="1:12" s="15" customFormat="1" ht="30" customHeight="1">
      <c r="A19" s="25" t="s">
        <v>29</v>
      </c>
      <c r="B19" s="143">
        <v>164366170</v>
      </c>
      <c r="C19" s="137">
        <v>386047331370</v>
      </c>
      <c r="D19" s="50">
        <v>-310109702961</v>
      </c>
      <c r="E19" s="53">
        <f t="shared" si="0"/>
        <v>75937628409</v>
      </c>
      <c r="F19" s="49">
        <v>164366170</v>
      </c>
      <c r="G19" s="49">
        <v>386047331370</v>
      </c>
      <c r="H19" s="50">
        <v>-232470281439</v>
      </c>
      <c r="I19" s="50">
        <f t="shared" si="1"/>
        <v>153577049931</v>
      </c>
    </row>
    <row r="20" spans="1:12" s="15" customFormat="1" ht="30" customHeight="1">
      <c r="A20" s="48" t="s">
        <v>30</v>
      </c>
      <c r="B20" s="49">
        <v>66400000</v>
      </c>
      <c r="C20" s="137">
        <v>202008708048</v>
      </c>
      <c r="D20" s="50">
        <v>-186759783861</v>
      </c>
      <c r="E20" s="53">
        <f t="shared" si="0"/>
        <v>15248924187</v>
      </c>
      <c r="F20" s="49">
        <v>66400000</v>
      </c>
      <c r="G20" s="49">
        <v>202008708048</v>
      </c>
      <c r="H20" s="50">
        <v>-158533695387</v>
      </c>
      <c r="I20" s="50">
        <f t="shared" si="1"/>
        <v>43475012661</v>
      </c>
    </row>
    <row r="21" spans="1:12" s="15" customFormat="1" ht="30" customHeight="1">
      <c r="A21" s="25" t="s">
        <v>31</v>
      </c>
      <c r="B21" s="143">
        <v>354220557</v>
      </c>
      <c r="C21" s="137">
        <v>1394682290550</v>
      </c>
      <c r="D21" s="50">
        <v>-1377209888021</v>
      </c>
      <c r="E21" s="53">
        <f t="shared" si="0"/>
        <v>17472402529</v>
      </c>
      <c r="F21" s="49">
        <v>354220557</v>
      </c>
      <c r="G21" s="49">
        <v>1394682290550</v>
      </c>
      <c r="H21" s="50">
        <v>-1198105057670</v>
      </c>
      <c r="I21" s="50">
        <f t="shared" si="1"/>
        <v>196577232880</v>
      </c>
    </row>
    <row r="22" spans="1:12" s="15" customFormat="1" ht="30" customHeight="1">
      <c r="A22" s="25" t="s">
        <v>33</v>
      </c>
      <c r="B22" s="143">
        <v>83962562</v>
      </c>
      <c r="C22" s="137">
        <v>453225610793</v>
      </c>
      <c r="D22" s="50">
        <v>-404805875529</v>
      </c>
      <c r="E22" s="53">
        <f t="shared" si="0"/>
        <v>48419735264</v>
      </c>
      <c r="F22" s="49">
        <v>83962562</v>
      </c>
      <c r="G22" s="49">
        <v>453225610793</v>
      </c>
      <c r="H22" s="50">
        <v>-298004595009</v>
      </c>
      <c r="I22" s="50">
        <f t="shared" si="1"/>
        <v>155221015784</v>
      </c>
    </row>
    <row r="23" spans="1:12" s="15" customFormat="1" ht="30" customHeight="1">
      <c r="A23" s="25" t="s">
        <v>34</v>
      </c>
      <c r="B23" s="143">
        <v>9866882</v>
      </c>
      <c r="C23" s="137">
        <v>31868438812</v>
      </c>
      <c r="D23" s="50">
        <v>-30940118717</v>
      </c>
      <c r="E23" s="53">
        <f t="shared" si="0"/>
        <v>928320095</v>
      </c>
      <c r="F23" s="49">
        <v>9866882</v>
      </c>
      <c r="G23" s="49">
        <v>31868438812</v>
      </c>
      <c r="H23" s="50">
        <v>-28610874430</v>
      </c>
      <c r="I23" s="50">
        <f t="shared" si="1"/>
        <v>3257564382</v>
      </c>
    </row>
    <row r="24" spans="1:12" s="15" customFormat="1" ht="30" customHeight="1">
      <c r="A24" s="25" t="s">
        <v>36</v>
      </c>
      <c r="B24" s="143">
        <v>74006484</v>
      </c>
      <c r="C24" s="137">
        <v>1165404148255</v>
      </c>
      <c r="D24" s="50">
        <v>-924212656761</v>
      </c>
      <c r="E24" s="53">
        <f t="shared" si="0"/>
        <v>241191491494</v>
      </c>
      <c r="F24" s="173">
        <v>74006484</v>
      </c>
      <c r="G24" s="174">
        <v>1165404148255</v>
      </c>
      <c r="H24" s="50">
        <v>-519175333892</v>
      </c>
      <c r="I24" s="50">
        <f t="shared" si="1"/>
        <v>646228814363</v>
      </c>
    </row>
    <row r="25" spans="1:12" s="15" customFormat="1" ht="30" customHeight="1">
      <c r="A25" s="25" t="s">
        <v>38</v>
      </c>
      <c r="B25" s="143">
        <v>51378761</v>
      </c>
      <c r="C25" s="137">
        <v>495541182885</v>
      </c>
      <c r="D25" s="50">
        <v>-436372543708</v>
      </c>
      <c r="E25" s="53">
        <f t="shared" si="0"/>
        <v>59168639177</v>
      </c>
      <c r="F25" s="173">
        <v>51378761</v>
      </c>
      <c r="G25" s="174">
        <v>495541182885</v>
      </c>
      <c r="H25" s="50">
        <v>-376870020866</v>
      </c>
      <c r="I25" s="50">
        <f t="shared" si="1"/>
        <v>118671162019</v>
      </c>
    </row>
    <row r="26" spans="1:12" s="15" customFormat="1" ht="30" customHeight="1">
      <c r="A26" s="25" t="s">
        <v>187</v>
      </c>
      <c r="B26" s="49">
        <v>8600000</v>
      </c>
      <c r="C26" s="137">
        <v>127832159560</v>
      </c>
      <c r="D26" s="50">
        <v>-129709534400</v>
      </c>
      <c r="E26" s="53">
        <f t="shared" si="0"/>
        <v>-1877374840</v>
      </c>
      <c r="F26" s="49">
        <v>8600000</v>
      </c>
      <c r="G26" s="49">
        <v>127832159560</v>
      </c>
      <c r="H26" s="50">
        <v>-112471378721</v>
      </c>
      <c r="I26" s="50">
        <f t="shared" si="1"/>
        <v>15360780839</v>
      </c>
    </row>
    <row r="27" spans="1:12" s="15" customFormat="1" ht="23.25" customHeight="1">
      <c r="A27" s="25" t="s">
        <v>42</v>
      </c>
      <c r="B27" s="49">
        <v>2100000</v>
      </c>
      <c r="C27" s="137">
        <v>29777030430</v>
      </c>
      <c r="D27" s="50">
        <v>-33236083650</v>
      </c>
      <c r="E27" s="53">
        <f t="shared" si="0"/>
        <v>-3459053220</v>
      </c>
      <c r="F27" s="49">
        <v>2100000</v>
      </c>
      <c r="G27" s="49">
        <v>29777030430</v>
      </c>
      <c r="H27" s="50">
        <v>-19050882458</v>
      </c>
      <c r="I27" s="50">
        <f t="shared" si="1"/>
        <v>10726147972</v>
      </c>
    </row>
    <row r="28" spans="1:12" s="15" customFormat="1" ht="30" customHeight="1">
      <c r="A28" s="25" t="s">
        <v>213</v>
      </c>
      <c r="B28" s="49">
        <v>75000</v>
      </c>
      <c r="C28" s="137">
        <v>7680169800</v>
      </c>
      <c r="D28" s="50">
        <v>-7449467025</v>
      </c>
      <c r="E28" s="53">
        <f t="shared" si="0"/>
        <v>230702775</v>
      </c>
      <c r="F28" s="49">
        <v>75000</v>
      </c>
      <c r="G28" s="49">
        <v>7680169800</v>
      </c>
      <c r="H28" s="50">
        <v>-6414856005</v>
      </c>
      <c r="I28" s="50">
        <f t="shared" si="1"/>
        <v>1265313795</v>
      </c>
    </row>
    <row r="29" spans="1:12" s="15" customFormat="1" ht="30" customHeight="1">
      <c r="A29" s="25" t="s">
        <v>186</v>
      </c>
      <c r="B29" s="143">
        <v>62400000</v>
      </c>
      <c r="C29" s="137">
        <v>165382037808</v>
      </c>
      <c r="D29" s="50">
        <v>-173364465676</v>
      </c>
      <c r="E29" s="53">
        <f t="shared" si="0"/>
        <v>-7982427868</v>
      </c>
      <c r="F29" s="49">
        <v>62400000</v>
      </c>
      <c r="G29" s="49">
        <v>165382037808</v>
      </c>
      <c r="H29" s="50">
        <v>-121593370562</v>
      </c>
      <c r="I29" s="50">
        <f t="shared" si="1"/>
        <v>43788667246</v>
      </c>
    </row>
    <row r="30" spans="1:12" s="15" customFormat="1" ht="30" customHeight="1">
      <c r="A30" s="25" t="s">
        <v>210</v>
      </c>
      <c r="B30" s="143">
        <v>4900000</v>
      </c>
      <c r="C30" s="137">
        <v>22832529608</v>
      </c>
      <c r="D30" s="50">
        <v>-24801392597</v>
      </c>
      <c r="E30" s="53">
        <f t="shared" si="0"/>
        <v>-1968862989</v>
      </c>
      <c r="F30" s="49">
        <v>4900000</v>
      </c>
      <c r="G30" s="49">
        <v>22832529608</v>
      </c>
      <c r="H30" s="50">
        <v>-22142066238</v>
      </c>
      <c r="I30" s="50">
        <f t="shared" si="1"/>
        <v>690463370</v>
      </c>
    </row>
    <row r="31" spans="1:12" s="15" customFormat="1" ht="30" customHeight="1">
      <c r="A31" s="48" t="s">
        <v>188</v>
      </c>
      <c r="B31" s="49">
        <v>4100000</v>
      </c>
      <c r="C31" s="49">
        <v>40967851490</v>
      </c>
      <c r="D31" s="50">
        <v>-32546456000</v>
      </c>
      <c r="E31" s="53">
        <f t="shared" si="0"/>
        <v>8421395490</v>
      </c>
      <c r="F31" s="49">
        <v>4100000</v>
      </c>
      <c r="G31" s="49">
        <v>40967851490</v>
      </c>
      <c r="H31" s="50">
        <v>-22255262322</v>
      </c>
      <c r="I31" s="50">
        <f t="shared" si="1"/>
        <v>18712589168</v>
      </c>
      <c r="K31" s="119"/>
    </row>
    <row r="32" spans="1:12" s="15" customFormat="1" ht="30" customHeight="1">
      <c r="A32" s="25" t="s">
        <v>254</v>
      </c>
      <c r="B32" s="143">
        <v>19236820</v>
      </c>
      <c r="C32" s="137">
        <v>129990092987</v>
      </c>
      <c r="D32" s="50">
        <v>-110811019672</v>
      </c>
      <c r="E32" s="53">
        <f>C32+D32</f>
        <v>19179073315</v>
      </c>
      <c r="F32" s="49">
        <v>19236820</v>
      </c>
      <c r="G32" s="49">
        <v>129990092987</v>
      </c>
      <c r="H32" s="50">
        <v>-107728484551</v>
      </c>
      <c r="I32" s="50">
        <f t="shared" si="1"/>
        <v>22261608436</v>
      </c>
      <c r="L32" s="119"/>
    </row>
    <row r="33" spans="1:51" s="15" customFormat="1" ht="30" customHeight="1">
      <c r="A33" s="25" t="s">
        <v>271</v>
      </c>
      <c r="B33" s="143">
        <v>13115430</v>
      </c>
      <c r="C33" s="137">
        <v>48893777307</v>
      </c>
      <c r="D33" s="50">
        <v>-50869303368</v>
      </c>
      <c r="E33" s="53">
        <f>C33+D33</f>
        <v>-1975526061</v>
      </c>
      <c r="F33" s="49">
        <v>13115430</v>
      </c>
      <c r="G33" s="49">
        <v>48893777307</v>
      </c>
      <c r="H33" s="50">
        <v>-50869303368</v>
      </c>
      <c r="I33" s="50">
        <f t="shared" si="1"/>
        <v>-1975526061</v>
      </c>
      <c r="L33" s="119"/>
    </row>
    <row r="34" spans="1:51" s="15" customFormat="1" ht="30" customHeight="1">
      <c r="A34" s="25" t="s">
        <v>270</v>
      </c>
      <c r="B34" s="143">
        <v>1675000</v>
      </c>
      <c r="C34" s="137">
        <v>7394470460</v>
      </c>
      <c r="D34" s="50">
        <v>-7424754270</v>
      </c>
      <c r="E34" s="53">
        <f>C34+D34</f>
        <v>-30283810</v>
      </c>
      <c r="F34" s="49">
        <v>1675000</v>
      </c>
      <c r="G34" s="49">
        <v>7394470460</v>
      </c>
      <c r="H34" s="50">
        <v>-7424754270</v>
      </c>
      <c r="I34" s="50">
        <f t="shared" si="1"/>
        <v>-30283810</v>
      </c>
      <c r="L34" s="119"/>
    </row>
    <row r="35" spans="1:51" s="15" customFormat="1" ht="30" customHeight="1">
      <c r="A35" s="25" t="s">
        <v>255</v>
      </c>
      <c r="B35" s="49">
        <v>2457000</v>
      </c>
      <c r="C35" s="49">
        <v>23161070205</v>
      </c>
      <c r="D35" s="50">
        <v>-25135856190</v>
      </c>
      <c r="E35" s="53">
        <f>C35+D35</f>
        <v>-1974785985</v>
      </c>
      <c r="F35" s="49">
        <v>2457000</v>
      </c>
      <c r="G35" s="49">
        <v>23161070205</v>
      </c>
      <c r="H35" s="50">
        <v>-21801942318</v>
      </c>
      <c r="I35" s="50">
        <f t="shared" si="1"/>
        <v>1359127887</v>
      </c>
      <c r="K35" s="119"/>
    </row>
    <row r="36" spans="1:51" s="69" customFormat="1" ht="30" customHeight="1">
      <c r="A36" s="111" t="s">
        <v>260</v>
      </c>
      <c r="B36" s="143">
        <v>63945</v>
      </c>
      <c r="C36" s="137">
        <v>288401516172</v>
      </c>
      <c r="D36" s="161">
        <v>-266397465392</v>
      </c>
      <c r="E36" s="53">
        <f t="shared" si="0"/>
        <v>22004050780</v>
      </c>
      <c r="F36" s="52">
        <v>63945</v>
      </c>
      <c r="G36" s="52">
        <v>288401516172</v>
      </c>
      <c r="H36" s="50">
        <v>-72031992714</v>
      </c>
      <c r="I36" s="50">
        <f t="shared" si="1"/>
        <v>216369523458</v>
      </c>
      <c r="K36" s="177"/>
      <c r="L36" s="177"/>
    </row>
    <row r="37" spans="1:51" s="69" customFormat="1" ht="30" customHeight="1">
      <c r="A37" s="4" t="s">
        <v>256</v>
      </c>
      <c r="B37" s="52">
        <v>1000</v>
      </c>
      <c r="C37" s="137">
        <v>453656</v>
      </c>
      <c r="D37" s="161">
        <f>E37-C37</f>
        <v>-292348</v>
      </c>
      <c r="E37" s="53">
        <v>161308</v>
      </c>
      <c r="F37" s="52">
        <v>1000</v>
      </c>
      <c r="G37" s="52">
        <v>453656</v>
      </c>
      <c r="H37" s="50">
        <f>I37-G37</f>
        <v>-598739</v>
      </c>
      <c r="I37" s="50">
        <v>-145083</v>
      </c>
      <c r="L37" s="177"/>
    </row>
    <row r="38" spans="1:51" s="69" customFormat="1" ht="30" customHeight="1">
      <c r="A38" s="4" t="s">
        <v>263</v>
      </c>
      <c r="B38" s="52">
        <v>1500000</v>
      </c>
      <c r="C38" s="137">
        <v>451157989</v>
      </c>
      <c r="D38" s="53">
        <f>E38-C38</f>
        <v>-9929547</v>
      </c>
      <c r="E38" s="53">
        <v>441228442</v>
      </c>
      <c r="F38" s="52">
        <v>1500000</v>
      </c>
      <c r="G38" s="52">
        <v>451157989</v>
      </c>
      <c r="H38" s="50">
        <f>I38-G38</f>
        <v>-744535742</v>
      </c>
      <c r="I38" s="50">
        <v>-293377753</v>
      </c>
      <c r="L38" s="177"/>
    </row>
    <row r="39" spans="1:51" s="69" customFormat="1" ht="30" customHeight="1">
      <c r="A39" s="4" t="s">
        <v>272</v>
      </c>
      <c r="B39" s="186">
        <v>1000</v>
      </c>
      <c r="C39" s="186">
        <v>776411</v>
      </c>
      <c r="D39" s="186">
        <f>E39-C39</f>
        <v>-791396</v>
      </c>
      <c r="E39" s="53">
        <v>-14985</v>
      </c>
      <c r="F39" s="52">
        <v>1000</v>
      </c>
      <c r="G39" s="52">
        <v>776411</v>
      </c>
      <c r="H39" s="50">
        <f>I39-G39</f>
        <v>-791396</v>
      </c>
      <c r="I39" s="50">
        <v>-14985</v>
      </c>
    </row>
    <row r="40" spans="1:51" s="62" customFormat="1" ht="30" customHeight="1" thickBot="1">
      <c r="A40" s="17" t="s">
        <v>43</v>
      </c>
      <c r="B40" s="166">
        <f t="shared" ref="B40:I40" si="2">SUM(B7:B39)</f>
        <v>1206986165</v>
      </c>
      <c r="C40" s="166">
        <f t="shared" si="2"/>
        <v>5770997765986</v>
      </c>
      <c r="D40" s="167">
        <f t="shared" si="2"/>
        <v>-5274008550670</v>
      </c>
      <c r="E40" s="73">
        <f t="shared" si="2"/>
        <v>497531807332</v>
      </c>
      <c r="F40" s="59">
        <f t="shared" si="2"/>
        <v>1206986165</v>
      </c>
      <c r="G40" s="59">
        <f t="shared" si="2"/>
        <v>5770997765987</v>
      </c>
      <c r="H40" s="72">
        <f t="shared" si="2"/>
        <v>-4036481521278</v>
      </c>
      <c r="I40" s="59">
        <f t="shared" si="2"/>
        <v>1734516244709</v>
      </c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</row>
    <row r="41" spans="1:51" ht="30" customHeight="1" thickTop="1">
      <c r="A41" s="113"/>
    </row>
    <row r="42" spans="1:51" ht="30" customHeight="1">
      <c r="B42" s="160"/>
      <c r="C42" s="30"/>
    </row>
    <row r="43" spans="1:51" ht="30" customHeight="1">
      <c r="B43" s="8"/>
      <c r="C43" s="8"/>
      <c r="E43" s="159"/>
    </row>
  </sheetData>
  <autoFilter ref="A1:A41" xr:uid="{00000000-0001-0000-1400-000000000000}"/>
  <mergeCells count="7">
    <mergeCell ref="A1:I1"/>
    <mergeCell ref="A2:I2"/>
    <mergeCell ref="A3:I3"/>
    <mergeCell ref="A4:I4"/>
    <mergeCell ref="A5:A6"/>
    <mergeCell ref="B5:E5"/>
    <mergeCell ref="F5:I5"/>
  </mergeCells>
  <pageMargins left="0.39" right="0.39" top="0.39" bottom="0.39" header="0" footer="0"/>
  <pageSetup scale="68" fitToHeight="0" orientation="landscape" r:id="rId1"/>
  <rowBreaks count="2" manualBreakCount="2">
    <brk id="27" max="8" man="1"/>
    <brk id="4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AW17"/>
  <sheetViews>
    <sheetView rightToLeft="1" view="pageBreakPreview" topLeftCell="A2" zoomScaleNormal="100" zoomScaleSheetLayoutView="100" workbookViewId="0">
      <selection activeCell="AO13" sqref="AO13"/>
    </sheetView>
  </sheetViews>
  <sheetFormatPr defaultRowHeight="30" customHeight="1"/>
  <cols>
    <col min="1" max="1" width="29.7109375" style="44" customWidth="1"/>
    <col min="2" max="2" width="1.28515625" style="44" customWidth="1"/>
    <col min="3" max="3" width="13" style="44" customWidth="1"/>
    <col min="4" max="4" width="1.28515625" style="44" customWidth="1"/>
    <col min="5" max="5" width="13" style="44" customWidth="1"/>
    <col min="6" max="6" width="1.28515625" style="44" customWidth="1"/>
    <col min="7" max="7" width="6.42578125" style="44" customWidth="1"/>
    <col min="8" max="8" width="1.28515625" style="44" customWidth="1"/>
    <col min="9" max="9" width="9.140625" style="44" customWidth="1"/>
    <col min="10" max="10" width="1.28515625" style="44" customWidth="1"/>
    <col min="11" max="11" width="9.85546875" style="44" bestFit="1" customWidth="1"/>
    <col min="12" max="12" width="1.28515625" style="44" customWidth="1"/>
    <col min="13" max="13" width="2.5703125" style="44" customWidth="1"/>
    <col min="14" max="14" width="1.28515625" style="44" customWidth="1"/>
    <col min="15" max="15" width="9.140625" style="44" customWidth="1"/>
    <col min="16" max="16" width="1.28515625" style="44" customWidth="1"/>
    <col min="17" max="17" width="2.5703125" style="44" customWidth="1"/>
    <col min="18" max="20" width="1.28515625" style="44" customWidth="1"/>
    <col min="21" max="21" width="6.42578125" style="44" customWidth="1"/>
    <col min="22" max="22" width="1.28515625" style="44" customWidth="1"/>
    <col min="23" max="23" width="2.5703125" style="44" customWidth="1"/>
    <col min="24" max="26" width="1.28515625" style="44" customWidth="1"/>
    <col min="27" max="27" width="8.7109375" style="44" customWidth="1"/>
    <col min="28" max="28" width="1.28515625" style="44" hidden="1" customWidth="1"/>
    <col min="29" max="29" width="2.5703125" style="44" hidden="1" customWidth="1"/>
    <col min="30" max="30" width="0.7109375" style="44" customWidth="1"/>
    <col min="31" max="32" width="1.28515625" style="44" customWidth="1"/>
    <col min="33" max="33" width="10.42578125" style="44" customWidth="1"/>
    <col min="34" max="34" width="1.28515625" style="44" customWidth="1"/>
    <col min="35" max="35" width="2.5703125" style="44" customWidth="1"/>
    <col min="36" max="36" width="1.28515625" style="44" customWidth="1"/>
    <col min="37" max="37" width="11.42578125" style="44" customWidth="1"/>
    <col min="38" max="38" width="1.28515625" style="44" customWidth="1"/>
    <col min="39" max="39" width="2.5703125" style="44" customWidth="1"/>
    <col min="40" max="40" width="1.28515625" style="44" customWidth="1"/>
    <col min="41" max="41" width="11.85546875" style="44" customWidth="1"/>
    <col min="42" max="42" width="1.28515625" style="44" customWidth="1"/>
    <col min="43" max="43" width="2.5703125" style="44" customWidth="1"/>
    <col min="44" max="44" width="1.28515625" style="44" customWidth="1"/>
    <col min="45" max="45" width="11.7109375" style="44" customWidth="1"/>
    <col min="46" max="47" width="1.28515625" style="44" customWidth="1"/>
    <col min="48" max="48" width="13" style="44" customWidth="1"/>
    <col min="49" max="49" width="7.7109375" style="44" customWidth="1"/>
    <col min="50" max="50" width="0.28515625" style="42" customWidth="1"/>
    <col min="51" max="16384" width="9.140625" style="42"/>
  </cols>
  <sheetData>
    <row r="1" spans="1:49" ht="30" customHeight="1">
      <c r="A1" s="195" t="s">
        <v>178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</row>
    <row r="2" spans="1:49" ht="30" customHeight="1">
      <c r="A2" s="195" t="s">
        <v>180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</row>
    <row r="3" spans="1:49" ht="30" customHeight="1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</row>
    <row r="4" spans="1:49" ht="30" customHeight="1">
      <c r="A4" s="196" t="s">
        <v>44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</row>
    <row r="5" spans="1:49" ht="30" customHeight="1">
      <c r="A5" s="206"/>
      <c r="B5" s="206"/>
      <c r="C5" s="206"/>
      <c r="D5" s="206"/>
      <c r="E5" s="206"/>
      <c r="F5" s="206"/>
      <c r="G5" s="206"/>
      <c r="I5" s="208" t="s">
        <v>252</v>
      </c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C5" s="208" t="s">
        <v>267</v>
      </c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</row>
    <row r="6" spans="1:49" ht="30" customHeight="1">
      <c r="A6" s="208" t="s">
        <v>45</v>
      </c>
      <c r="B6" s="208"/>
      <c r="C6" s="208"/>
      <c r="D6" s="208"/>
      <c r="E6" s="208"/>
      <c r="F6" s="208"/>
      <c r="G6" s="208"/>
      <c r="I6" s="208" t="s">
        <v>46</v>
      </c>
      <c r="J6" s="208"/>
      <c r="K6" s="208"/>
      <c r="M6" s="208" t="s">
        <v>47</v>
      </c>
      <c r="N6" s="208"/>
      <c r="O6" s="208"/>
      <c r="Q6" s="208" t="s">
        <v>48</v>
      </c>
      <c r="R6" s="208"/>
      <c r="S6" s="208"/>
      <c r="T6" s="208"/>
      <c r="U6" s="208"/>
      <c r="W6" s="208" t="s">
        <v>49</v>
      </c>
      <c r="X6" s="208"/>
      <c r="Y6" s="208"/>
      <c r="Z6" s="208"/>
      <c r="AA6" s="208"/>
      <c r="AC6" s="208" t="s">
        <v>46</v>
      </c>
      <c r="AD6" s="208"/>
      <c r="AE6" s="208"/>
      <c r="AF6" s="208"/>
      <c r="AG6" s="208"/>
      <c r="AI6" s="208" t="s">
        <v>47</v>
      </c>
      <c r="AJ6" s="208"/>
      <c r="AK6" s="208"/>
      <c r="AM6" s="208" t="s">
        <v>48</v>
      </c>
      <c r="AN6" s="208"/>
      <c r="AO6" s="208"/>
      <c r="AQ6" s="208" t="s">
        <v>49</v>
      </c>
      <c r="AR6" s="208"/>
      <c r="AS6" s="208"/>
    </row>
    <row r="7" spans="1:49" ht="30" customHeight="1">
      <c r="A7" s="199"/>
      <c r="B7" s="199"/>
      <c r="C7" s="199"/>
      <c r="D7" s="199"/>
      <c r="E7" s="199"/>
      <c r="F7" s="199"/>
      <c r="G7" s="199"/>
      <c r="I7" s="199"/>
      <c r="J7" s="199"/>
      <c r="K7" s="199"/>
      <c r="M7" s="199"/>
      <c r="N7" s="199"/>
      <c r="O7" s="199"/>
      <c r="Q7" s="199"/>
      <c r="R7" s="199"/>
      <c r="S7" s="199"/>
      <c r="T7" s="199"/>
      <c r="U7" s="199"/>
      <c r="W7" s="199"/>
      <c r="X7" s="199"/>
      <c r="Y7" s="199"/>
      <c r="Z7" s="199"/>
      <c r="AA7" s="199"/>
      <c r="AC7" s="199"/>
      <c r="AD7" s="199"/>
      <c r="AE7" s="199"/>
      <c r="AF7" s="199"/>
      <c r="AG7" s="199"/>
      <c r="AI7" s="199"/>
      <c r="AJ7" s="199"/>
      <c r="AK7" s="199"/>
      <c r="AM7" s="199"/>
      <c r="AN7" s="199"/>
      <c r="AO7" s="199"/>
      <c r="AQ7" s="199"/>
      <c r="AR7" s="199"/>
      <c r="AS7" s="199"/>
    </row>
    <row r="8" spans="1:49" ht="30" customHeight="1">
      <c r="A8" s="196" t="s">
        <v>50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</row>
    <row r="9" spans="1:49" ht="30" customHeight="1">
      <c r="C9" s="208" t="s">
        <v>252</v>
      </c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Y9" s="208" t="s">
        <v>267</v>
      </c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</row>
    <row r="10" spans="1:49" ht="30" customHeight="1">
      <c r="A10" s="61" t="s">
        <v>45</v>
      </c>
      <c r="C10" s="46" t="s">
        <v>51</v>
      </c>
      <c r="D10" s="45"/>
      <c r="E10" s="46" t="s">
        <v>52</v>
      </c>
      <c r="F10" s="45"/>
      <c r="G10" s="200" t="s">
        <v>53</v>
      </c>
      <c r="H10" s="200"/>
      <c r="I10" s="200"/>
      <c r="J10" s="45"/>
      <c r="K10" s="200" t="s">
        <v>54</v>
      </c>
      <c r="L10" s="200"/>
      <c r="M10" s="200"/>
      <c r="N10" s="45"/>
      <c r="O10" s="200" t="s">
        <v>47</v>
      </c>
      <c r="P10" s="200"/>
      <c r="Q10" s="200"/>
      <c r="R10" s="45"/>
      <c r="S10" s="199" t="s">
        <v>48</v>
      </c>
      <c r="T10" s="199"/>
      <c r="U10" s="199"/>
      <c r="V10" s="199"/>
      <c r="W10" s="199"/>
      <c r="Y10" s="200" t="s">
        <v>51</v>
      </c>
      <c r="Z10" s="200"/>
      <c r="AA10" s="200"/>
      <c r="AB10" s="200"/>
      <c r="AC10" s="200"/>
      <c r="AD10" s="45"/>
      <c r="AE10" s="200" t="s">
        <v>52</v>
      </c>
      <c r="AF10" s="200"/>
      <c r="AG10" s="200"/>
      <c r="AH10" s="200"/>
      <c r="AI10" s="200"/>
      <c r="AJ10" s="45"/>
      <c r="AK10" s="200" t="s">
        <v>53</v>
      </c>
      <c r="AL10" s="200"/>
      <c r="AM10" s="200"/>
      <c r="AN10" s="45"/>
      <c r="AO10" s="200" t="s">
        <v>54</v>
      </c>
      <c r="AP10" s="200"/>
      <c r="AQ10" s="200"/>
      <c r="AR10" s="45"/>
      <c r="AS10" s="200" t="s">
        <v>47</v>
      </c>
      <c r="AT10" s="200"/>
      <c r="AU10" s="45"/>
      <c r="AV10" s="200" t="s">
        <v>48</v>
      </c>
      <c r="AW10" s="200"/>
    </row>
    <row r="11" spans="1:49" ht="30" customHeight="1">
      <c r="A11" s="44" t="s">
        <v>256</v>
      </c>
      <c r="C11" s="44" t="s">
        <v>55</v>
      </c>
      <c r="E11" s="44" t="s">
        <v>268</v>
      </c>
      <c r="G11" s="206"/>
      <c r="H11" s="206"/>
      <c r="I11" s="206"/>
      <c r="K11" s="49">
        <v>1000</v>
      </c>
      <c r="L11" s="49"/>
      <c r="M11" s="49"/>
      <c r="O11" s="49">
        <v>3500</v>
      </c>
      <c r="P11" s="49"/>
      <c r="Q11" s="49"/>
      <c r="R11" s="78"/>
      <c r="T11" s="206" t="s">
        <v>258</v>
      </c>
      <c r="U11" s="206"/>
      <c r="V11" s="206"/>
      <c r="W11" s="206"/>
      <c r="Y11" s="209" t="s">
        <v>55</v>
      </c>
      <c r="Z11" s="209"/>
      <c r="AA11" s="209"/>
      <c r="AG11" s="78" t="s">
        <v>268</v>
      </c>
      <c r="AH11" s="78"/>
      <c r="AI11" s="78"/>
      <c r="AJ11" s="78"/>
      <c r="AN11" s="49"/>
      <c r="AO11" s="49">
        <v>1000</v>
      </c>
      <c r="AP11" s="49"/>
      <c r="AQ11" s="49"/>
      <c r="AS11" s="49">
        <v>3500</v>
      </c>
      <c r="AT11" s="49"/>
      <c r="AV11" s="44" t="s">
        <v>258</v>
      </c>
    </row>
    <row r="12" spans="1:49" ht="30" customHeight="1">
      <c r="A12" s="44" t="s">
        <v>257</v>
      </c>
      <c r="C12" s="44" t="s">
        <v>55</v>
      </c>
      <c r="E12" s="44" t="s">
        <v>56</v>
      </c>
      <c r="K12" s="49">
        <v>3361000</v>
      </c>
      <c r="L12" s="49"/>
      <c r="M12" s="49"/>
      <c r="O12" s="49">
        <v>3750</v>
      </c>
      <c r="P12" s="49"/>
      <c r="Q12" s="49"/>
      <c r="R12" s="78"/>
      <c r="T12" s="206" t="s">
        <v>258</v>
      </c>
      <c r="U12" s="206"/>
      <c r="V12" s="206"/>
      <c r="W12" s="206"/>
      <c r="Y12" s="206" t="s">
        <v>55</v>
      </c>
      <c r="Z12" s="206"/>
      <c r="AA12" s="206"/>
      <c r="AG12" s="78" t="s">
        <v>56</v>
      </c>
      <c r="AH12" s="78"/>
      <c r="AI12" s="78"/>
      <c r="AJ12" s="78"/>
      <c r="AN12" s="49"/>
      <c r="AO12" s="84">
        <v>1500000</v>
      </c>
      <c r="AP12" s="49"/>
      <c r="AQ12" s="49"/>
      <c r="AS12" s="49">
        <v>3750</v>
      </c>
      <c r="AT12" s="49"/>
      <c r="AV12" s="44" t="s">
        <v>258</v>
      </c>
    </row>
    <row r="13" spans="1:49" ht="30" customHeight="1">
      <c r="A13" s="44" t="s">
        <v>269</v>
      </c>
      <c r="C13" s="44" t="s">
        <v>55</v>
      </c>
      <c r="E13" s="44" t="s">
        <v>268</v>
      </c>
      <c r="K13" s="49"/>
      <c r="L13" s="49"/>
      <c r="M13" s="49"/>
      <c r="O13" s="49"/>
      <c r="P13" s="49"/>
      <c r="Q13" s="49"/>
      <c r="R13" s="78"/>
      <c r="Z13" s="206" t="s">
        <v>55</v>
      </c>
      <c r="AA13" s="206"/>
      <c r="AG13" s="78" t="s">
        <v>268</v>
      </c>
      <c r="AH13" s="78"/>
      <c r="AI13" s="78"/>
      <c r="AJ13" s="78"/>
      <c r="AN13" s="49"/>
      <c r="AO13" s="49">
        <v>1000</v>
      </c>
      <c r="AP13" s="49"/>
      <c r="AQ13" s="49"/>
      <c r="AS13" s="49">
        <v>3250</v>
      </c>
      <c r="AT13" s="49"/>
      <c r="AV13" s="44" t="s">
        <v>258</v>
      </c>
    </row>
    <row r="14" spans="1:49" ht="30" customHeight="1">
      <c r="A14" s="196" t="s">
        <v>58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</row>
    <row r="15" spans="1:49" ht="30" customHeight="1">
      <c r="C15" s="208" t="s">
        <v>252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O15" s="208" t="s">
        <v>267</v>
      </c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K15" s="206"/>
      <c r="AL15" s="206"/>
      <c r="AM15" s="206"/>
      <c r="AO15" s="206"/>
      <c r="AP15" s="206"/>
      <c r="AQ15" s="206"/>
      <c r="AS15" s="206"/>
      <c r="AT15" s="206"/>
    </row>
    <row r="16" spans="1:49" ht="30" customHeight="1">
      <c r="A16" s="61" t="s">
        <v>45</v>
      </c>
      <c r="C16" s="46" t="s">
        <v>52</v>
      </c>
      <c r="D16" s="45"/>
      <c r="E16" s="46" t="s">
        <v>54</v>
      </c>
      <c r="F16" s="45"/>
      <c r="G16" s="200" t="s">
        <v>47</v>
      </c>
      <c r="H16" s="200"/>
      <c r="I16" s="200"/>
      <c r="J16" s="45"/>
      <c r="K16" s="200" t="s">
        <v>48</v>
      </c>
      <c r="L16" s="200"/>
      <c r="M16" s="200"/>
      <c r="O16" s="200" t="s">
        <v>52</v>
      </c>
      <c r="P16" s="200"/>
      <c r="Q16" s="200"/>
      <c r="R16" s="200"/>
      <c r="S16" s="200"/>
      <c r="T16" s="45"/>
      <c r="U16" s="200" t="s">
        <v>54</v>
      </c>
      <c r="V16" s="200"/>
      <c r="W16" s="200"/>
      <c r="X16" s="200"/>
      <c r="Y16" s="200"/>
      <c r="Z16" s="45"/>
      <c r="AA16" s="200" t="s">
        <v>47</v>
      </c>
      <c r="AB16" s="200"/>
      <c r="AC16" s="200"/>
      <c r="AD16" s="200"/>
      <c r="AE16" s="200"/>
      <c r="AF16" s="45"/>
      <c r="AG16" s="200" t="s">
        <v>48</v>
      </c>
      <c r="AH16" s="200"/>
      <c r="AI16" s="200"/>
      <c r="AK16" s="206"/>
      <c r="AL16" s="206"/>
      <c r="AM16" s="206"/>
      <c r="AO16" s="206"/>
      <c r="AP16" s="206"/>
      <c r="AQ16" s="206"/>
      <c r="AS16" s="206"/>
      <c r="AT16" s="206"/>
    </row>
    <row r="17" spans="1:46" ht="30" customHeight="1">
      <c r="A17" s="45"/>
      <c r="C17" s="45"/>
      <c r="E17" s="45"/>
      <c r="G17" s="209"/>
      <c r="H17" s="209"/>
      <c r="I17" s="209"/>
      <c r="K17" s="209"/>
      <c r="L17" s="209"/>
      <c r="M17" s="209"/>
      <c r="O17" s="209"/>
      <c r="P17" s="209"/>
      <c r="Q17" s="209"/>
      <c r="R17" s="209"/>
      <c r="S17" s="209"/>
      <c r="U17" s="209"/>
      <c r="V17" s="209"/>
      <c r="W17" s="209"/>
      <c r="X17" s="209"/>
      <c r="Y17" s="209"/>
      <c r="AA17" s="209"/>
      <c r="AB17" s="209"/>
      <c r="AC17" s="209"/>
      <c r="AD17" s="209"/>
      <c r="AE17" s="209"/>
      <c r="AG17" s="209"/>
      <c r="AH17" s="209"/>
      <c r="AI17" s="209"/>
      <c r="AK17" s="206"/>
      <c r="AL17" s="206"/>
      <c r="AM17" s="206"/>
      <c r="AO17" s="206"/>
      <c r="AP17" s="206"/>
      <c r="AQ17" s="206"/>
      <c r="AS17" s="206"/>
      <c r="AT17" s="206"/>
    </row>
  </sheetData>
  <mergeCells count="68">
    <mergeCell ref="AS15:AT15"/>
    <mergeCell ref="AS16:AT16"/>
    <mergeCell ref="AS17:AT17"/>
    <mergeCell ref="AO16:AQ16"/>
    <mergeCell ref="AO17:AQ17"/>
    <mergeCell ref="AK16:AM16"/>
    <mergeCell ref="AK17:AM17"/>
    <mergeCell ref="C15:M15"/>
    <mergeCell ref="O15:AI15"/>
    <mergeCell ref="G16:I16"/>
    <mergeCell ref="K16:M16"/>
    <mergeCell ref="O16:S16"/>
    <mergeCell ref="AG17:AI17"/>
    <mergeCell ref="AA17:AE17"/>
    <mergeCell ref="U17:Y17"/>
    <mergeCell ref="O17:S17"/>
    <mergeCell ref="U16:Y16"/>
    <mergeCell ref="AA16:AE16"/>
    <mergeCell ref="AG16:AI16"/>
    <mergeCell ref="K17:M17"/>
    <mergeCell ref="G17:I17"/>
    <mergeCell ref="AK15:AM15"/>
    <mergeCell ref="AO15:AQ15"/>
    <mergeCell ref="A14:AW14"/>
    <mergeCell ref="G11:I11"/>
    <mergeCell ref="AE10:AI10"/>
    <mergeCell ref="AK10:AM10"/>
    <mergeCell ref="AO10:AQ10"/>
    <mergeCell ref="G10:I10"/>
    <mergeCell ref="K10:M10"/>
    <mergeCell ref="O10:Q10"/>
    <mergeCell ref="S10:W10"/>
    <mergeCell ref="AS10:AT10"/>
    <mergeCell ref="Y11:AA11"/>
    <mergeCell ref="Y12:AA12"/>
    <mergeCell ref="Z13:AA13"/>
    <mergeCell ref="T11:W11"/>
    <mergeCell ref="A1:AW1"/>
    <mergeCell ref="A2:AW2"/>
    <mergeCell ref="A3:AW3"/>
    <mergeCell ref="A4:AW4"/>
    <mergeCell ref="I5:AA5"/>
    <mergeCell ref="AC5:AS5"/>
    <mergeCell ref="AC6:AG6"/>
    <mergeCell ref="AI6:AK6"/>
    <mergeCell ref="AM6:AO6"/>
    <mergeCell ref="AQ6:AS6"/>
    <mergeCell ref="A5:G5"/>
    <mergeCell ref="A6:G6"/>
    <mergeCell ref="I6:K6"/>
    <mergeCell ref="M6:O6"/>
    <mergeCell ref="Q6:U6"/>
    <mergeCell ref="W6:AA6"/>
    <mergeCell ref="T12:W12"/>
    <mergeCell ref="A8:AW8"/>
    <mergeCell ref="C9:W9"/>
    <mergeCell ref="Y9:AV9"/>
    <mergeCell ref="A7:G7"/>
    <mergeCell ref="Y10:AC10"/>
    <mergeCell ref="AV10:AW10"/>
    <mergeCell ref="AM7:AO7"/>
    <mergeCell ref="AQ7:AS7"/>
    <mergeCell ref="AC7:AG7"/>
    <mergeCell ref="AI7:AK7"/>
    <mergeCell ref="I7:K7"/>
    <mergeCell ref="M7:O7"/>
    <mergeCell ref="Q7:U7"/>
    <mergeCell ref="W7:AA7"/>
  </mergeCells>
  <phoneticPr fontId="12" type="noConversion"/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Z8"/>
  <sheetViews>
    <sheetView rightToLeft="1" view="pageBreakPreview" zoomScaleNormal="100" zoomScaleSheetLayoutView="100" workbookViewId="0">
      <selection activeCell="A3" sqref="A3:AW3"/>
    </sheetView>
  </sheetViews>
  <sheetFormatPr defaultRowHeight="30" customHeight="1"/>
  <cols>
    <col min="1" max="1" width="5.140625" style="13" customWidth="1"/>
    <col min="2" max="2" width="14.28515625" style="13" customWidth="1"/>
    <col min="3" max="3" width="1.28515625" style="13" customWidth="1"/>
    <col min="4" max="4" width="10.42578125" style="13" customWidth="1"/>
    <col min="5" max="5" width="1.28515625" style="13" customWidth="1"/>
    <col min="6" max="6" width="14.28515625" style="13" customWidth="1"/>
    <col min="7" max="7" width="1.28515625" style="13" customWidth="1"/>
    <col min="8" max="8" width="14.28515625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5.5703125" style="13" customWidth="1"/>
    <col min="19" max="19" width="1.28515625" style="13" customWidth="1"/>
    <col min="20" max="20" width="16.42578125" style="13" customWidth="1"/>
    <col min="21" max="21" width="1.28515625" style="13" customWidth="1"/>
    <col min="22" max="22" width="14.28515625" style="13" customWidth="1"/>
    <col min="23" max="23" width="1.28515625" style="13" customWidth="1"/>
    <col min="24" max="24" width="16.85546875" style="13" customWidth="1"/>
    <col min="25" max="25" width="1.28515625" style="13" customWidth="1"/>
    <col min="26" max="26" width="15.5703125" style="13" customWidth="1"/>
    <col min="27" max="27" width="0.28515625" style="13" customWidth="1"/>
    <col min="28" max="16384" width="9.140625" style="13"/>
  </cols>
  <sheetData>
    <row r="1" spans="1:26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</row>
    <row r="2" spans="1:26" ht="30" customHeight="1">
      <c r="A2" s="193" t="s">
        <v>180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</row>
    <row r="3" spans="1:26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26" ht="30" customHeight="1">
      <c r="A4" s="18" t="s">
        <v>59</v>
      </c>
      <c r="B4" s="210" t="s">
        <v>60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</row>
    <row r="5" spans="1:26" ht="30" customHeight="1">
      <c r="D5" s="211" t="s">
        <v>252</v>
      </c>
      <c r="E5" s="211"/>
      <c r="F5" s="211"/>
      <c r="G5" s="211"/>
      <c r="H5" s="211"/>
      <c r="J5" s="211" t="s">
        <v>5</v>
      </c>
      <c r="K5" s="211"/>
      <c r="L5" s="211"/>
      <c r="M5" s="211"/>
      <c r="N5" s="211"/>
      <c r="O5" s="211"/>
      <c r="P5" s="211"/>
      <c r="R5" s="211" t="s">
        <v>267</v>
      </c>
      <c r="S5" s="211"/>
      <c r="T5" s="211"/>
      <c r="U5" s="211"/>
      <c r="V5" s="211"/>
      <c r="W5" s="211"/>
      <c r="X5" s="211"/>
      <c r="Y5" s="211"/>
      <c r="Z5" s="211"/>
    </row>
    <row r="6" spans="1:26" ht="24" customHeight="1">
      <c r="A6" s="193" t="s">
        <v>63</v>
      </c>
      <c r="B6" s="193"/>
      <c r="D6" s="214" t="s">
        <v>64</v>
      </c>
      <c r="E6" s="14"/>
      <c r="F6" s="214" t="s">
        <v>10</v>
      </c>
      <c r="G6" s="14"/>
      <c r="H6" s="212" t="s">
        <v>11</v>
      </c>
      <c r="J6" s="217" t="s">
        <v>61</v>
      </c>
      <c r="K6" s="217"/>
      <c r="L6" s="217"/>
      <c r="M6" s="14"/>
      <c r="N6" s="217" t="s">
        <v>62</v>
      </c>
      <c r="O6" s="217"/>
      <c r="P6" s="217"/>
      <c r="R6" s="214" t="s">
        <v>9</v>
      </c>
      <c r="S6" s="14"/>
      <c r="T6" s="212" t="s">
        <v>65</v>
      </c>
      <c r="U6" s="14"/>
      <c r="V6" s="214" t="s">
        <v>10</v>
      </c>
      <c r="W6" s="14"/>
      <c r="X6" s="214" t="s">
        <v>11</v>
      </c>
      <c r="Y6" s="14"/>
      <c r="Z6" s="212" t="s">
        <v>14</v>
      </c>
    </row>
    <row r="7" spans="1:26" ht="24" customHeight="1">
      <c r="A7" s="215"/>
      <c r="B7" s="215"/>
      <c r="D7" s="215"/>
      <c r="F7" s="215"/>
      <c r="H7" s="213"/>
      <c r="J7" s="2" t="s">
        <v>9</v>
      </c>
      <c r="K7" s="14"/>
      <c r="L7" s="2" t="s">
        <v>10</v>
      </c>
      <c r="N7" s="2" t="s">
        <v>9</v>
      </c>
      <c r="O7" s="14"/>
      <c r="P7" s="2" t="s">
        <v>12</v>
      </c>
      <c r="R7" s="215"/>
      <c r="T7" s="213"/>
      <c r="V7" s="215"/>
      <c r="X7" s="215"/>
      <c r="Z7" s="213"/>
    </row>
    <row r="8" spans="1:26" ht="30" customHeight="1">
      <c r="A8" s="216"/>
      <c r="B8" s="216"/>
    </row>
  </sheetData>
  <mergeCells count="19">
    <mergeCell ref="T6:T7"/>
    <mergeCell ref="V6:V7"/>
    <mergeCell ref="X6:X7"/>
    <mergeCell ref="Z6:Z7"/>
    <mergeCell ref="A8:B8"/>
    <mergeCell ref="J6:L6"/>
    <mergeCell ref="N6:P6"/>
    <mergeCell ref="A6:B7"/>
    <mergeCell ref="D6:D7"/>
    <mergeCell ref="F6:F7"/>
    <mergeCell ref="H6:H7"/>
    <mergeCell ref="R6:R7"/>
    <mergeCell ref="A1:Z1"/>
    <mergeCell ref="A2:Z2"/>
    <mergeCell ref="A3:Z3"/>
    <mergeCell ref="B4:Z4"/>
    <mergeCell ref="D5:H5"/>
    <mergeCell ref="J5:P5"/>
    <mergeCell ref="R5:Z5"/>
  </mergeCells>
  <pageMargins left="0.39" right="0.39" top="0.39" bottom="0.39" header="0" footer="0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AL8"/>
  <sheetViews>
    <sheetView rightToLeft="1" view="pageBreakPreview" zoomScaleNormal="100" zoomScaleSheetLayoutView="100" workbookViewId="0">
      <selection activeCell="A3" sqref="A3:AW3"/>
    </sheetView>
  </sheetViews>
  <sheetFormatPr defaultRowHeight="30" customHeight="1"/>
  <cols>
    <col min="1" max="1" width="5.140625" style="13" customWidth="1"/>
    <col min="2" max="2" width="14.140625" style="13" customWidth="1"/>
    <col min="3" max="3" width="1.28515625" style="13" customWidth="1"/>
    <col min="4" max="4" width="16.85546875" style="13" customWidth="1"/>
    <col min="5" max="5" width="1.28515625" style="13" customWidth="1"/>
    <col min="6" max="6" width="17.42578125" style="13" customWidth="1"/>
    <col min="7" max="7" width="1.28515625" style="13" customWidth="1"/>
    <col min="8" max="8" width="13" style="13" customWidth="1"/>
    <col min="9" max="9" width="1.28515625" style="13" customWidth="1"/>
    <col min="10" max="10" width="9.140625" style="13" customWidth="1"/>
    <col min="11" max="11" width="1.28515625" style="13" customWidth="1"/>
    <col min="12" max="12" width="11.7109375" style="13" customWidth="1"/>
    <col min="13" max="13" width="1.28515625" style="13" customWidth="1"/>
    <col min="14" max="14" width="8.140625" style="13" customWidth="1"/>
    <col min="15" max="15" width="1.28515625" style="13" customWidth="1"/>
    <col min="16" max="16" width="7.42578125" style="13" customWidth="1"/>
    <col min="17" max="17" width="1.28515625" style="13" customWidth="1"/>
    <col min="18" max="18" width="9.42578125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3" style="13" customWidth="1"/>
    <col min="23" max="23" width="1.28515625" style="13" customWidth="1"/>
    <col min="24" max="24" width="13.7109375" style="13" customWidth="1"/>
    <col min="25" max="25" width="1.28515625" style="13" customWidth="1"/>
    <col min="26" max="26" width="13" style="13" customWidth="1"/>
    <col min="27" max="27" width="1.28515625" style="13" customWidth="1"/>
    <col min="28" max="28" width="13" style="13" customWidth="1"/>
    <col min="29" max="29" width="1.28515625" style="13" customWidth="1"/>
    <col min="30" max="30" width="9.140625" style="13" customWidth="1"/>
    <col min="31" max="31" width="1.28515625" style="13" customWidth="1"/>
    <col min="32" max="32" width="15.5703125" style="13" customWidth="1"/>
    <col min="33" max="33" width="1.28515625" style="13" customWidth="1"/>
    <col min="34" max="34" width="13" style="13" customWidth="1"/>
    <col min="35" max="35" width="1.28515625" style="13" customWidth="1"/>
    <col min="36" max="36" width="14.140625" style="13" customWidth="1"/>
    <col min="37" max="37" width="1.28515625" style="13" customWidth="1"/>
    <col min="38" max="38" width="16.42578125" style="13" customWidth="1"/>
    <col min="39" max="39" width="0.28515625" style="13" customWidth="1"/>
    <col min="40" max="16384" width="9.140625" style="13"/>
  </cols>
  <sheetData>
    <row r="1" spans="1:38" ht="30" customHeight="1">
      <c r="A1" s="193" t="s">
        <v>181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</row>
    <row r="2" spans="1:38" ht="30" customHeight="1">
      <c r="A2" s="193" t="s">
        <v>180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</row>
    <row r="3" spans="1:38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</row>
    <row r="4" spans="1:38" ht="30" customHeight="1">
      <c r="A4" s="18" t="s">
        <v>66</v>
      </c>
      <c r="B4" s="210" t="s">
        <v>67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</row>
    <row r="5" spans="1:38" ht="30" customHeight="1">
      <c r="A5" s="211" t="s">
        <v>68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 t="s">
        <v>252</v>
      </c>
      <c r="Q5" s="211"/>
      <c r="R5" s="211"/>
      <c r="S5" s="211"/>
      <c r="T5" s="211"/>
      <c r="V5" s="211" t="s">
        <v>5</v>
      </c>
      <c r="W5" s="211"/>
      <c r="X5" s="211"/>
      <c r="Y5" s="211"/>
      <c r="Z5" s="211"/>
      <c r="AA5" s="211"/>
      <c r="AB5" s="211"/>
      <c r="AD5" s="215" t="s">
        <v>267</v>
      </c>
      <c r="AE5" s="215"/>
      <c r="AF5" s="215"/>
      <c r="AG5" s="215"/>
      <c r="AH5" s="215"/>
      <c r="AI5" s="215"/>
      <c r="AJ5" s="215"/>
      <c r="AK5" s="215"/>
      <c r="AL5" s="215"/>
    </row>
    <row r="6" spans="1:38" s="28" customFormat="1" ht="29.25" customHeight="1">
      <c r="A6" s="212" t="s">
        <v>69</v>
      </c>
      <c r="B6" s="212"/>
      <c r="C6" s="27"/>
      <c r="D6" s="212" t="s">
        <v>70</v>
      </c>
      <c r="E6" s="27"/>
      <c r="F6" s="212" t="s">
        <v>71</v>
      </c>
      <c r="G6" s="27"/>
      <c r="H6" s="212" t="s">
        <v>72</v>
      </c>
      <c r="I6" s="27"/>
      <c r="J6" s="212" t="s">
        <v>73</v>
      </c>
      <c r="K6" s="27"/>
      <c r="L6" s="212" t="s">
        <v>74</v>
      </c>
      <c r="M6" s="27"/>
      <c r="N6" s="212" t="s">
        <v>49</v>
      </c>
      <c r="O6" s="27"/>
      <c r="P6" s="212" t="s">
        <v>9</v>
      </c>
      <c r="Q6" s="27"/>
      <c r="R6" s="212" t="s">
        <v>10</v>
      </c>
      <c r="S6" s="27"/>
      <c r="T6" s="212" t="s">
        <v>11</v>
      </c>
      <c r="V6" s="218" t="s">
        <v>6</v>
      </c>
      <c r="W6" s="218"/>
      <c r="X6" s="218"/>
      <c r="Y6" s="27"/>
      <c r="Z6" s="218" t="s">
        <v>7</v>
      </c>
      <c r="AA6" s="218"/>
      <c r="AB6" s="218"/>
      <c r="AD6" s="212" t="s">
        <v>9</v>
      </c>
      <c r="AE6" s="27"/>
      <c r="AF6" s="212" t="s">
        <v>13</v>
      </c>
      <c r="AG6" s="27"/>
      <c r="AH6" s="212" t="s">
        <v>10</v>
      </c>
      <c r="AI6" s="27"/>
      <c r="AJ6" s="212" t="s">
        <v>11</v>
      </c>
      <c r="AK6" s="27"/>
      <c r="AL6" s="212" t="s">
        <v>184</v>
      </c>
    </row>
    <row r="7" spans="1:38" s="28" customFormat="1" ht="24.75" customHeight="1">
      <c r="A7" s="213"/>
      <c r="B7" s="213"/>
      <c r="D7" s="213"/>
      <c r="F7" s="213"/>
      <c r="H7" s="213"/>
      <c r="J7" s="213"/>
      <c r="L7" s="213"/>
      <c r="N7" s="213"/>
      <c r="P7" s="213"/>
      <c r="R7" s="213"/>
      <c r="T7" s="213"/>
      <c r="V7" s="12" t="s">
        <v>9</v>
      </c>
      <c r="W7" s="27"/>
      <c r="X7" s="12" t="s">
        <v>10</v>
      </c>
      <c r="Z7" s="12" t="s">
        <v>9</v>
      </c>
      <c r="AA7" s="27"/>
      <c r="AB7" s="12" t="s">
        <v>12</v>
      </c>
      <c r="AD7" s="213"/>
      <c r="AF7" s="213"/>
      <c r="AH7" s="213"/>
      <c r="AJ7" s="213"/>
      <c r="AL7" s="213"/>
    </row>
    <row r="8" spans="1:38" ht="30" customHeight="1">
      <c r="A8" s="216"/>
      <c r="B8" s="216"/>
    </row>
  </sheetData>
  <mergeCells count="26">
    <mergeCell ref="A8:B8"/>
    <mergeCell ref="AD6:AD7"/>
    <mergeCell ref="AF6:AF7"/>
    <mergeCell ref="AH6:AH7"/>
    <mergeCell ref="AJ6:AJ7"/>
    <mergeCell ref="N6:N7"/>
    <mergeCell ref="L6:L7"/>
    <mergeCell ref="F6:F7"/>
    <mergeCell ref="D6:D7"/>
    <mergeCell ref="A6:B7"/>
    <mergeCell ref="V6:X6"/>
    <mergeCell ref="Z6:AB6"/>
    <mergeCell ref="H6:H7"/>
    <mergeCell ref="J6:J7"/>
    <mergeCell ref="T6:T7"/>
    <mergeCell ref="R6:R7"/>
    <mergeCell ref="P6:P7"/>
    <mergeCell ref="A1:AL1"/>
    <mergeCell ref="A2:AL2"/>
    <mergeCell ref="A3:AL3"/>
    <mergeCell ref="B4:AL4"/>
    <mergeCell ref="A5:O5"/>
    <mergeCell ref="P5:T5"/>
    <mergeCell ref="V5:AB5"/>
    <mergeCell ref="AD5:AL5"/>
    <mergeCell ref="AL6:AL7"/>
  </mergeCells>
  <pageMargins left="0.39" right="0.39" top="0.39" bottom="0.39" header="0" footer="0"/>
  <pageSetup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M6"/>
  <sheetViews>
    <sheetView rightToLeft="1" view="pageBreakPreview" zoomScaleNormal="100" zoomScaleSheetLayoutView="100" workbookViewId="0">
      <selection activeCell="A3" sqref="A3:AW3"/>
    </sheetView>
  </sheetViews>
  <sheetFormatPr defaultRowHeight="30" customHeight="1"/>
  <cols>
    <col min="1" max="1" width="29.85546875" style="13" customWidth="1"/>
    <col min="2" max="2" width="1.28515625" style="13" customWidth="1"/>
    <col min="3" max="3" width="15.5703125" style="13" customWidth="1"/>
    <col min="4" max="4" width="1.28515625" style="13" customWidth="1"/>
    <col min="5" max="5" width="15.5703125" style="13" customWidth="1"/>
    <col min="6" max="6" width="1.28515625" style="13" customWidth="1"/>
    <col min="7" max="7" width="13" style="13" customWidth="1"/>
    <col min="8" max="8" width="1.28515625" style="13" customWidth="1"/>
    <col min="9" max="9" width="13" style="13" customWidth="1"/>
    <col min="10" max="10" width="1.28515625" style="13" customWidth="1"/>
    <col min="11" max="11" width="18.7109375" style="13" customWidth="1"/>
    <col min="12" max="12" width="1.28515625" style="13" customWidth="1"/>
    <col min="13" max="13" width="19.5703125" style="13" customWidth="1"/>
    <col min="14" max="14" width="0.28515625" style="13" customWidth="1"/>
    <col min="15" max="16384" width="9.140625" style="13"/>
  </cols>
  <sheetData>
    <row r="1" spans="1:13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30" customHeight="1">
      <c r="A2" s="193" t="s">
        <v>179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3" ht="30" customHeight="1">
      <c r="A4" s="210" t="s">
        <v>75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1:13" ht="30" customHeight="1">
      <c r="C5" s="211" t="s">
        <v>267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37.5" customHeight="1">
      <c r="A6" s="1" t="s">
        <v>76</v>
      </c>
      <c r="C6" s="2" t="s">
        <v>9</v>
      </c>
      <c r="D6" s="14"/>
      <c r="E6" s="2" t="s">
        <v>77</v>
      </c>
      <c r="F6" s="14"/>
      <c r="G6" s="2" t="s">
        <v>78</v>
      </c>
      <c r="H6" s="14"/>
      <c r="I6" s="2" t="s">
        <v>79</v>
      </c>
      <c r="J6" s="14"/>
      <c r="K6" s="12" t="s">
        <v>80</v>
      </c>
      <c r="L6" s="14"/>
      <c r="M6" s="2" t="s">
        <v>81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Q12"/>
  <sheetViews>
    <sheetView rightToLeft="1" view="pageBreakPreview" topLeftCell="A4" zoomScaleNormal="100" zoomScaleSheetLayoutView="100" workbookViewId="0">
      <selection activeCell="O11" sqref="O11"/>
    </sheetView>
  </sheetViews>
  <sheetFormatPr defaultRowHeight="30" customHeight="1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8.28515625" style="4" customWidth="1"/>
    <col min="7" max="7" width="1.28515625" style="4" customWidth="1"/>
    <col min="8" max="8" width="19.5703125" style="33" customWidth="1"/>
    <col min="9" max="9" width="1.28515625" style="4" customWidth="1"/>
    <col min="10" max="10" width="18.285156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8.5703125" style="38" customWidth="1"/>
    <col min="16" max="16" width="9.140625" style="13"/>
    <col min="17" max="17" width="20.140625" style="13" customWidth="1"/>
    <col min="18" max="16384" width="9.140625" style="13"/>
  </cols>
  <sheetData>
    <row r="1" spans="1:17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7" ht="30" customHeight="1">
      <c r="A2" s="193" t="s">
        <v>179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7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7" ht="30" customHeight="1">
      <c r="A4" s="3" t="s">
        <v>82</v>
      </c>
      <c r="B4" s="210" t="s">
        <v>83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</row>
    <row r="5" spans="1:17" ht="30" customHeight="1">
      <c r="D5" s="1" t="s">
        <v>252</v>
      </c>
      <c r="F5" s="211" t="s">
        <v>5</v>
      </c>
      <c r="G5" s="211"/>
      <c r="H5" s="211"/>
      <c r="J5" s="219" t="s">
        <v>267</v>
      </c>
      <c r="K5" s="219"/>
      <c r="L5" s="219"/>
    </row>
    <row r="6" spans="1:17" ht="42" customHeight="1">
      <c r="A6" s="211" t="s">
        <v>84</v>
      </c>
      <c r="B6" s="211"/>
      <c r="D6" s="1" t="s">
        <v>85</v>
      </c>
      <c r="F6" s="1" t="s">
        <v>86</v>
      </c>
      <c r="H6" s="36" t="s">
        <v>87</v>
      </c>
      <c r="J6" s="125" t="s">
        <v>85</v>
      </c>
      <c r="L6" s="39" t="s">
        <v>14</v>
      </c>
      <c r="Q6" s="37"/>
    </row>
    <row r="7" spans="1:17" ht="30" customHeight="1">
      <c r="A7" s="220" t="s">
        <v>88</v>
      </c>
      <c r="B7" s="220"/>
      <c r="D7" s="6">
        <v>123917999</v>
      </c>
      <c r="F7" s="6">
        <v>703897357121</v>
      </c>
      <c r="H7" s="32">
        <v>-693688698017</v>
      </c>
      <c r="J7" s="8">
        <f>D7+F7+H7</f>
        <v>10332577103</v>
      </c>
      <c r="L7" s="127">
        <v>0.18</v>
      </c>
    </row>
    <row r="8" spans="1:17" ht="30" customHeight="1">
      <c r="A8" s="221" t="s">
        <v>89</v>
      </c>
      <c r="B8" s="221"/>
      <c r="D8" s="8">
        <v>29991246</v>
      </c>
      <c r="F8" s="8">
        <v>5100077</v>
      </c>
      <c r="H8" s="33">
        <v>-6278000</v>
      </c>
      <c r="J8" s="8">
        <f t="shared" ref="J8:J10" si="0">D8+F8+H8</f>
        <v>28813323</v>
      </c>
      <c r="L8" s="108">
        <v>0</v>
      </c>
      <c r="O8" s="8"/>
      <c r="Q8" s="37"/>
    </row>
    <row r="9" spans="1:17" ht="30" customHeight="1">
      <c r="A9" s="221" t="s">
        <v>90</v>
      </c>
      <c r="B9" s="221"/>
      <c r="D9" s="8">
        <v>13171062</v>
      </c>
      <c r="F9" s="8">
        <v>54128</v>
      </c>
      <c r="H9" s="33">
        <v>-1260000</v>
      </c>
      <c r="J9" s="8">
        <f t="shared" si="0"/>
        <v>11965190</v>
      </c>
      <c r="L9" s="108">
        <v>0</v>
      </c>
      <c r="O9" s="126"/>
      <c r="Q9" s="37"/>
    </row>
    <row r="10" spans="1:17" ht="30" customHeight="1">
      <c r="A10" s="221" t="s">
        <v>91</v>
      </c>
      <c r="B10" s="221"/>
      <c r="D10" s="8">
        <v>3554956</v>
      </c>
      <c r="F10" s="8">
        <v>14550</v>
      </c>
      <c r="H10" s="33">
        <v>-630000</v>
      </c>
      <c r="J10" s="8">
        <f t="shared" si="0"/>
        <v>2939506</v>
      </c>
      <c r="L10" s="108">
        <v>0</v>
      </c>
      <c r="Q10" s="37"/>
    </row>
    <row r="11" spans="1:17" ht="30" customHeight="1" thickBot="1">
      <c r="A11" s="193" t="s">
        <v>43</v>
      </c>
      <c r="B11" s="193"/>
      <c r="D11" s="26">
        <f>SUM(D7:D10)</f>
        <v>170635263</v>
      </c>
      <c r="E11" s="17"/>
      <c r="F11" s="81">
        <f>F7+F8+F9+F10</f>
        <v>703902525876</v>
      </c>
      <c r="G11" s="17"/>
      <c r="H11" s="34">
        <f>SUM(H7:H10)</f>
        <v>-693696866017</v>
      </c>
      <c r="I11" s="17"/>
      <c r="J11" s="81">
        <f>SUM(J7:J10)</f>
        <v>10376295122</v>
      </c>
      <c r="K11" s="17"/>
      <c r="L11" s="183">
        <f>L7+L8++L9+L10</f>
        <v>0.18</v>
      </c>
      <c r="Q11" s="37"/>
    </row>
    <row r="12" spans="1:17" ht="30" customHeight="1" thickTop="1">
      <c r="F12" s="8"/>
      <c r="L12" s="19"/>
      <c r="Q12" s="114"/>
    </row>
  </sheetData>
  <mergeCells count="12">
    <mergeCell ref="A11:B11"/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S12"/>
  <sheetViews>
    <sheetView rightToLeft="1" view="pageBreakPreview" zoomScaleNormal="100" zoomScaleSheetLayoutView="100" workbookViewId="0">
      <selection activeCell="D13" sqref="D13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74" customWidth="1"/>
    <col min="9" max="9" width="1.28515625" style="74" customWidth="1"/>
    <col min="10" max="10" width="15.42578125" style="74" customWidth="1"/>
    <col min="11" max="11" width="0.28515625" style="13" customWidth="1"/>
    <col min="12" max="12" width="9.140625" style="13"/>
    <col min="13" max="13" width="20.42578125" style="13" customWidth="1"/>
    <col min="14" max="14" width="9.140625" style="38"/>
    <col min="15" max="15" width="9.140625" style="13"/>
    <col min="16" max="16" width="20" style="13" customWidth="1"/>
    <col min="17" max="16384" width="9.140625" style="13"/>
  </cols>
  <sheetData>
    <row r="1" spans="1:19" ht="30" customHeight="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9" ht="30" customHeight="1">
      <c r="A2" s="193" t="s">
        <v>182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9" ht="30" customHeight="1">
      <c r="A3" s="193" t="s">
        <v>266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9" ht="30" customHeight="1">
      <c r="A4" s="3" t="s">
        <v>93</v>
      </c>
      <c r="B4" s="210" t="s">
        <v>94</v>
      </c>
      <c r="C4" s="210"/>
      <c r="D4" s="210"/>
      <c r="E4" s="210"/>
      <c r="F4" s="210"/>
      <c r="G4" s="210"/>
      <c r="H4" s="210"/>
      <c r="I4" s="210"/>
      <c r="J4" s="210"/>
    </row>
    <row r="5" spans="1:19" ht="37.5" customHeight="1">
      <c r="A5" s="211" t="s">
        <v>95</v>
      </c>
      <c r="B5" s="211"/>
      <c r="D5" s="1" t="s">
        <v>96</v>
      </c>
      <c r="F5" s="1" t="s">
        <v>85</v>
      </c>
      <c r="H5" s="20" t="s">
        <v>97</v>
      </c>
      <c r="J5" s="23" t="s">
        <v>98</v>
      </c>
    </row>
    <row r="6" spans="1:19" ht="30" customHeight="1">
      <c r="A6" s="220" t="s">
        <v>99</v>
      </c>
      <c r="B6" s="220"/>
      <c r="D6" s="75" t="s">
        <v>192</v>
      </c>
      <c r="F6" s="64">
        <v>905068968854</v>
      </c>
      <c r="H6" s="190">
        <v>100</v>
      </c>
      <c r="J6" s="121">
        <v>16</v>
      </c>
      <c r="M6" s="37"/>
      <c r="P6" s="37"/>
      <c r="S6" s="37"/>
    </row>
    <row r="7" spans="1:19" ht="30" customHeight="1">
      <c r="A7" s="221" t="s">
        <v>100</v>
      </c>
      <c r="B7" s="221"/>
      <c r="D7" s="76" t="s">
        <v>101</v>
      </c>
      <c r="F7" s="8">
        <v>0</v>
      </c>
      <c r="H7" s="121">
        <v>0</v>
      </c>
      <c r="J7" s="121">
        <v>0</v>
      </c>
      <c r="M7" s="37"/>
      <c r="P7" s="37"/>
    </row>
    <row r="8" spans="1:19" ht="30" customHeight="1">
      <c r="A8" s="221" t="s">
        <v>102</v>
      </c>
      <c r="B8" s="221"/>
      <c r="D8" s="76" t="s">
        <v>193</v>
      </c>
      <c r="F8" s="8">
        <v>0</v>
      </c>
      <c r="H8" s="121">
        <v>0</v>
      </c>
      <c r="J8" s="121">
        <v>0</v>
      </c>
      <c r="M8" s="37"/>
    </row>
    <row r="9" spans="1:19" ht="30" customHeight="1">
      <c r="A9" s="221" t="s">
        <v>103</v>
      </c>
      <c r="B9" s="221"/>
      <c r="D9" s="76" t="s">
        <v>194</v>
      </c>
      <c r="F9" s="8">
        <v>257951</v>
      </c>
      <c r="H9" s="121">
        <v>0</v>
      </c>
      <c r="J9" s="121">
        <v>0</v>
      </c>
      <c r="M9" s="37"/>
    </row>
    <row r="10" spans="1:19" ht="30" customHeight="1">
      <c r="A10" s="221" t="s">
        <v>104</v>
      </c>
      <c r="B10" s="221"/>
      <c r="D10" s="76" t="s">
        <v>195</v>
      </c>
      <c r="F10" s="10">
        <v>1038080802</v>
      </c>
      <c r="H10" s="191">
        <v>0</v>
      </c>
      <c r="J10" s="191">
        <v>0</v>
      </c>
      <c r="M10" s="114"/>
      <c r="P10" s="114"/>
    </row>
    <row r="11" spans="1:19" ht="30" customHeight="1" thickBot="1">
      <c r="A11" s="193" t="s">
        <v>43</v>
      </c>
      <c r="B11" s="193"/>
      <c r="D11" s="8"/>
      <c r="F11" s="66">
        <f>SUM(F6:F10)</f>
        <v>906107307607</v>
      </c>
      <c r="G11" s="17"/>
      <c r="H11" s="121">
        <f>SUM(H6:H10)</f>
        <v>100</v>
      </c>
      <c r="I11" s="23"/>
      <c r="J11" s="121">
        <f>SUM(J6:J10)</f>
        <v>16</v>
      </c>
    </row>
    <row r="12" spans="1:19" ht="30" customHeight="1" thickTop="1"/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A5:B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W75"/>
  <sheetViews>
    <sheetView rightToLeft="1" tabSelected="1" view="pageBreakPreview" topLeftCell="A2" zoomScaleNormal="100" zoomScaleSheetLayoutView="100" workbookViewId="0">
      <selection activeCell="A3" sqref="A3:T3"/>
    </sheetView>
  </sheetViews>
  <sheetFormatPr defaultRowHeight="30" customHeight="1"/>
  <cols>
    <col min="1" max="1" width="27.140625" style="44" bestFit="1" customWidth="1"/>
    <col min="2" max="2" width="1.28515625" style="44" customWidth="1"/>
    <col min="3" max="3" width="18.28515625" style="44" customWidth="1"/>
    <col min="4" max="4" width="1.28515625" style="44" customWidth="1"/>
    <col min="5" max="5" width="21.140625" style="53" customWidth="1"/>
    <col min="6" max="6" width="1.28515625" style="4" customWidth="1"/>
    <col min="7" max="7" width="18.7109375" style="4" customWidth="1"/>
    <col min="8" max="8" width="1.28515625" style="4" customWidth="1"/>
    <col min="9" max="9" width="20.85546875" style="65" customWidth="1"/>
    <col min="10" max="10" width="1.28515625" style="4" customWidth="1"/>
    <col min="11" max="11" width="17.7109375" style="4" customWidth="1"/>
    <col min="12" max="12" width="1.28515625" style="44" customWidth="1"/>
    <col min="13" max="13" width="22.7109375" style="4" customWidth="1"/>
    <col min="14" max="14" width="1.28515625" style="44" customWidth="1"/>
    <col min="15" max="15" width="21.28515625" style="55" customWidth="1"/>
    <col min="16" max="16" width="1.28515625" style="4" customWidth="1"/>
    <col min="17" max="17" width="21.85546875" style="33" customWidth="1"/>
    <col min="18" max="18" width="23" style="65" customWidth="1"/>
    <col min="19" max="19" width="1.28515625" style="4" customWidth="1"/>
    <col min="20" max="20" width="17" style="4" customWidth="1"/>
    <col min="21" max="21" width="0.28515625" style="13" customWidth="1"/>
    <col min="22" max="22" width="9.140625" style="13"/>
    <col min="23" max="23" width="16.140625" style="13" bestFit="1" customWidth="1"/>
    <col min="24" max="16384" width="9.140625" style="13"/>
  </cols>
  <sheetData>
    <row r="1" spans="1:20" ht="30" customHeight="1">
      <c r="A1" s="195" t="s">
        <v>178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</row>
    <row r="2" spans="1:20" ht="30" customHeight="1">
      <c r="A2" s="195" t="s">
        <v>183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0" ht="30" customHeight="1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ht="30" customHeight="1">
      <c r="A4" s="228" t="s">
        <v>196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1:20" ht="30" customHeight="1">
      <c r="C5" s="208" t="s">
        <v>105</v>
      </c>
      <c r="D5" s="208"/>
      <c r="E5" s="208"/>
      <c r="F5" s="208"/>
      <c r="G5" s="208"/>
      <c r="H5" s="208"/>
      <c r="I5" s="208"/>
      <c r="J5" s="208"/>
      <c r="K5" s="208"/>
      <c r="M5" s="208" t="s">
        <v>106</v>
      </c>
      <c r="N5" s="208"/>
      <c r="O5" s="208"/>
      <c r="P5" s="208"/>
      <c r="Q5" s="208"/>
      <c r="R5" s="208"/>
      <c r="S5" s="208"/>
      <c r="T5" s="208"/>
    </row>
    <row r="6" spans="1:20" ht="30" customHeight="1">
      <c r="A6" s="195" t="s">
        <v>107</v>
      </c>
      <c r="C6" s="199" t="s">
        <v>108</v>
      </c>
      <c r="D6" s="45"/>
      <c r="E6" s="222" t="s">
        <v>109</v>
      </c>
      <c r="F6" s="5"/>
      <c r="G6" s="214" t="s">
        <v>110</v>
      </c>
      <c r="H6" s="5"/>
      <c r="I6" s="2" t="s">
        <v>43</v>
      </c>
      <c r="J6" s="85"/>
      <c r="K6" s="85"/>
      <c r="M6" s="214" t="s">
        <v>108</v>
      </c>
      <c r="N6" s="45"/>
      <c r="O6" s="224" t="s">
        <v>109</v>
      </c>
      <c r="P6" s="5"/>
      <c r="Q6" s="226" t="s">
        <v>110</v>
      </c>
      <c r="R6" s="2" t="s">
        <v>43</v>
      </c>
      <c r="S6" s="85"/>
      <c r="T6" s="85"/>
    </row>
    <row r="7" spans="1:20" ht="30" customHeight="1">
      <c r="A7" s="198"/>
      <c r="C7" s="198"/>
      <c r="E7" s="223"/>
      <c r="G7" s="215"/>
      <c r="I7" s="110" t="s">
        <v>85</v>
      </c>
      <c r="J7" s="5"/>
      <c r="K7" s="86" t="s">
        <v>97</v>
      </c>
      <c r="M7" s="215"/>
      <c r="O7" s="225"/>
      <c r="Q7" s="227"/>
      <c r="R7" s="89" t="s">
        <v>85</v>
      </c>
      <c r="S7" s="5"/>
      <c r="T7" s="90" t="s">
        <v>97</v>
      </c>
    </row>
    <row r="8" spans="1:20" ht="30" customHeight="1">
      <c r="A8" s="70" t="s">
        <v>15</v>
      </c>
      <c r="C8" s="131">
        <v>0</v>
      </c>
      <c r="E8" s="53">
        <v>-3721994747</v>
      </c>
      <c r="F8" s="44"/>
      <c r="G8" s="53">
        <f>VLOOKUP(A8,'درآمد ناشی از فروش  '!$A$7:$I$56,9,0)</f>
        <v>-1189741691</v>
      </c>
      <c r="H8" s="44"/>
      <c r="I8" s="53">
        <f>C8+E8+G8</f>
        <v>-4911736438</v>
      </c>
      <c r="J8" s="44"/>
      <c r="K8" s="163"/>
      <c r="M8" s="131">
        <f>VLOOKUP(A8,'درآمد سود سهام'!$A$7:$S$25,19,0)</f>
        <v>1617265965</v>
      </c>
      <c r="O8" s="187">
        <v>-20239461446</v>
      </c>
      <c r="P8" s="44"/>
      <c r="Q8" s="185">
        <v>-75895970554</v>
      </c>
      <c r="R8" s="53">
        <f>M8+O8+Q8</f>
        <v>-94518166035</v>
      </c>
      <c r="T8" s="7"/>
    </row>
    <row r="9" spans="1:20" ht="30" customHeight="1">
      <c r="A9" s="48" t="s">
        <v>204</v>
      </c>
      <c r="C9" s="49">
        <v>0</v>
      </c>
      <c r="E9" s="53">
        <v>-1498271814</v>
      </c>
      <c r="F9" s="44"/>
      <c r="G9" s="161">
        <v>2992637460</v>
      </c>
      <c r="H9" s="44"/>
      <c r="I9" s="53">
        <f t="shared" ref="I9:I67" si="0">C9+E9+G9</f>
        <v>1494365646</v>
      </c>
      <c r="J9" s="44"/>
      <c r="K9" s="51"/>
      <c r="M9" s="49">
        <v>0</v>
      </c>
      <c r="O9" s="161">
        <v>1476632223</v>
      </c>
      <c r="P9" s="44"/>
      <c r="Q9" s="53">
        <v>10850145989</v>
      </c>
      <c r="R9" s="53">
        <f t="shared" ref="R9:R67" si="1">M9+O9+Q9</f>
        <v>12326778212</v>
      </c>
      <c r="T9" s="9"/>
    </row>
    <row r="10" spans="1:20" ht="30" customHeight="1">
      <c r="A10" s="48" t="s">
        <v>220</v>
      </c>
      <c r="C10" s="49">
        <v>0</v>
      </c>
      <c r="E10" s="53">
        <v>0</v>
      </c>
      <c r="F10" s="44"/>
      <c r="G10" s="161">
        <v>3060840535</v>
      </c>
      <c r="H10" s="44"/>
      <c r="I10" s="53">
        <f t="shared" si="0"/>
        <v>3060840535</v>
      </c>
      <c r="J10" s="44"/>
      <c r="K10" s="51"/>
      <c r="M10" s="49">
        <v>0</v>
      </c>
      <c r="O10" s="161">
        <v>0</v>
      </c>
      <c r="P10" s="44"/>
      <c r="Q10" s="53">
        <v>3977496763</v>
      </c>
      <c r="R10" s="53">
        <f t="shared" si="1"/>
        <v>3977496763</v>
      </c>
      <c r="T10" s="9"/>
    </row>
    <row r="11" spans="1:20" ht="30" customHeight="1">
      <c r="A11" s="48" t="s">
        <v>17</v>
      </c>
      <c r="C11" s="49">
        <v>0</v>
      </c>
      <c r="E11" s="53">
        <v>0</v>
      </c>
      <c r="F11" s="44"/>
      <c r="G11" s="161">
        <f>VLOOKUP(A11,'درآمد ناشی از فروش  '!$A$7:$I$56,9,0)</f>
        <v>0</v>
      </c>
      <c r="H11" s="44"/>
      <c r="I11" s="53">
        <f t="shared" si="0"/>
        <v>0</v>
      </c>
      <c r="J11" s="44"/>
      <c r="K11" s="51"/>
      <c r="M11" s="49">
        <v>0</v>
      </c>
      <c r="O11" s="161">
        <v>0</v>
      </c>
      <c r="P11" s="44"/>
      <c r="Q11" s="53">
        <f>VLOOKUP(A11,'درآمد ناشی از فروش  '!$A$7:$Q$55,17,0)</f>
        <v>-253913555</v>
      </c>
      <c r="R11" s="53">
        <f t="shared" si="1"/>
        <v>-253913555</v>
      </c>
      <c r="T11" s="9"/>
    </row>
    <row r="12" spans="1:20" ht="30" customHeight="1">
      <c r="A12" s="48" t="s">
        <v>189</v>
      </c>
      <c r="C12" s="49">
        <v>0</v>
      </c>
      <c r="E12" s="53">
        <v>43440690082</v>
      </c>
      <c r="F12" s="44"/>
      <c r="G12" s="161">
        <v>0</v>
      </c>
      <c r="H12" s="44"/>
      <c r="I12" s="53">
        <f t="shared" si="0"/>
        <v>43440690082</v>
      </c>
      <c r="J12" s="44"/>
      <c r="K12" s="51"/>
      <c r="M12" s="49">
        <v>0</v>
      </c>
      <c r="O12" s="161">
        <v>96195057520</v>
      </c>
      <c r="P12" s="44"/>
      <c r="Q12" s="53">
        <v>258718194</v>
      </c>
      <c r="R12" s="53">
        <f t="shared" si="1"/>
        <v>96453775714</v>
      </c>
      <c r="T12" s="9"/>
    </row>
    <row r="13" spans="1:20" ht="30" customHeight="1">
      <c r="A13" s="48" t="s">
        <v>219</v>
      </c>
      <c r="C13" s="49">
        <v>0</v>
      </c>
      <c r="E13" s="53">
        <v>0</v>
      </c>
      <c r="F13" s="44"/>
      <c r="G13" s="161">
        <v>21443428129</v>
      </c>
      <c r="H13" s="44"/>
      <c r="I13" s="53">
        <f t="shared" si="0"/>
        <v>21443428129</v>
      </c>
      <c r="J13" s="44"/>
      <c r="K13" s="51"/>
      <c r="M13" s="49">
        <v>0</v>
      </c>
      <c r="O13" s="161">
        <v>0</v>
      </c>
      <c r="P13" s="44"/>
      <c r="Q13" s="53">
        <v>30547269578</v>
      </c>
      <c r="R13" s="53">
        <f t="shared" si="1"/>
        <v>30547269578</v>
      </c>
      <c r="T13" s="9"/>
    </row>
    <row r="14" spans="1:20" ht="30" customHeight="1">
      <c r="A14" s="48" t="s">
        <v>203</v>
      </c>
      <c r="C14" s="49">
        <v>0</v>
      </c>
      <c r="E14" s="53">
        <v>794881811</v>
      </c>
      <c r="F14" s="44"/>
      <c r="G14" s="184">
        <f>VLOOKUP(A14,'درآمد ناشی از فروش  '!$A$7:$I$56,9,0)</f>
        <v>-675959000</v>
      </c>
      <c r="H14" s="44"/>
      <c r="I14" s="53">
        <f t="shared" si="0"/>
        <v>118922811</v>
      </c>
      <c r="J14" s="44"/>
      <c r="K14" s="51"/>
      <c r="M14" s="49">
        <v>0</v>
      </c>
      <c r="O14" s="161">
        <v>-103789958</v>
      </c>
      <c r="P14" s="44"/>
      <c r="Q14" s="53">
        <v>-5099040830</v>
      </c>
      <c r="R14" s="53">
        <f t="shared" si="1"/>
        <v>-5202830788</v>
      </c>
      <c r="T14" s="9"/>
    </row>
    <row r="15" spans="1:20" ht="30" customHeight="1">
      <c r="A15" s="48" t="s">
        <v>201</v>
      </c>
      <c r="C15" s="49">
        <v>0</v>
      </c>
      <c r="E15" s="53">
        <v>4616434297</v>
      </c>
      <c r="F15" s="44"/>
      <c r="G15" s="161">
        <v>0</v>
      </c>
      <c r="H15" s="44"/>
      <c r="I15" s="53">
        <f t="shared" si="0"/>
        <v>4616434297</v>
      </c>
      <c r="J15" s="44"/>
      <c r="K15" s="51"/>
      <c r="M15" s="49">
        <v>0</v>
      </c>
      <c r="O15" s="161">
        <v>10712424831</v>
      </c>
      <c r="P15" s="44"/>
      <c r="Q15" s="53">
        <v>1600092525</v>
      </c>
      <c r="R15" s="53">
        <f t="shared" si="1"/>
        <v>12312517356</v>
      </c>
      <c r="T15" s="9"/>
    </row>
    <row r="16" spans="1:20" ht="30" customHeight="1">
      <c r="A16" s="48" t="s">
        <v>215</v>
      </c>
      <c r="C16" s="49">
        <v>0</v>
      </c>
      <c r="E16" s="53">
        <v>51447643</v>
      </c>
      <c r="F16" s="44"/>
      <c r="G16" s="161">
        <v>0</v>
      </c>
      <c r="H16" s="44"/>
      <c r="I16" s="53">
        <f t="shared" si="0"/>
        <v>51447643</v>
      </c>
      <c r="J16" s="44"/>
      <c r="K16" s="51"/>
      <c r="M16" s="49">
        <v>0</v>
      </c>
      <c r="O16" s="161">
        <v>95731303</v>
      </c>
      <c r="P16" s="44"/>
      <c r="Q16" s="53">
        <v>0</v>
      </c>
      <c r="R16" s="53">
        <f t="shared" si="1"/>
        <v>95731303</v>
      </c>
      <c r="T16" s="9"/>
    </row>
    <row r="17" spans="1:20" ht="30" customHeight="1">
      <c r="A17" s="48" t="s">
        <v>34</v>
      </c>
      <c r="C17" s="49">
        <v>0</v>
      </c>
      <c r="E17" s="53">
        <v>928320095</v>
      </c>
      <c r="F17" s="44"/>
      <c r="G17" s="161">
        <v>1026914285</v>
      </c>
      <c r="H17" s="44"/>
      <c r="I17" s="53">
        <f t="shared" si="0"/>
        <v>1955234380</v>
      </c>
      <c r="J17" s="44"/>
      <c r="K17" s="51"/>
      <c r="M17" s="49">
        <f>VLOOKUP(A17,'درآمد سود سهام'!$A$7:$S$25,19,0)</f>
        <v>3183441500</v>
      </c>
      <c r="O17" s="161">
        <v>3257564382</v>
      </c>
      <c r="P17" s="44"/>
      <c r="Q17" s="53">
        <v>1026911200</v>
      </c>
      <c r="R17" s="53">
        <f t="shared" si="1"/>
        <v>7467917082</v>
      </c>
      <c r="T17" s="9"/>
    </row>
    <row r="18" spans="1:20" ht="30" customHeight="1">
      <c r="A18" s="48" t="s">
        <v>29</v>
      </c>
      <c r="C18" s="49">
        <v>0</v>
      </c>
      <c r="E18" s="53">
        <v>75937628409</v>
      </c>
      <c r="F18" s="44"/>
      <c r="G18" s="161">
        <v>0</v>
      </c>
      <c r="H18" s="44"/>
      <c r="I18" s="53">
        <f t="shared" si="0"/>
        <v>75937628409</v>
      </c>
      <c r="J18" s="44"/>
      <c r="K18" s="51"/>
      <c r="M18" s="49">
        <f>VLOOKUP(A18,'درآمد سود سهام'!$A$7:$S$25,19,0)</f>
        <v>4047999840</v>
      </c>
      <c r="O18" s="161">
        <v>153577049931</v>
      </c>
      <c r="P18" s="44"/>
      <c r="Q18" s="53">
        <v>10541755180</v>
      </c>
      <c r="R18" s="53">
        <f t="shared" si="1"/>
        <v>168166804951</v>
      </c>
      <c r="T18" s="9"/>
    </row>
    <row r="19" spans="1:20" ht="30" customHeight="1">
      <c r="A19" s="48" t="s">
        <v>19</v>
      </c>
      <c r="C19" s="49">
        <v>0</v>
      </c>
      <c r="E19" s="53">
        <v>0</v>
      </c>
      <c r="F19" s="44"/>
      <c r="G19" s="161">
        <v>0</v>
      </c>
      <c r="H19" s="44"/>
      <c r="I19" s="53">
        <f t="shared" si="0"/>
        <v>0</v>
      </c>
      <c r="J19" s="44"/>
      <c r="K19" s="51"/>
      <c r="M19" s="49">
        <f>VLOOKUP(A19,'درآمد سود سهام'!$A$7:$S$25,19,0)</f>
        <v>17823756960</v>
      </c>
      <c r="O19" s="161">
        <v>0</v>
      </c>
      <c r="P19" s="44"/>
      <c r="Q19" s="53">
        <v>-57984829655</v>
      </c>
      <c r="R19" s="53">
        <f t="shared" si="1"/>
        <v>-40161072695</v>
      </c>
      <c r="T19" s="9"/>
    </row>
    <row r="20" spans="1:20" ht="30" customHeight="1">
      <c r="A20" s="48" t="s">
        <v>18</v>
      </c>
      <c r="C20" s="49">
        <v>0</v>
      </c>
      <c r="E20" s="53">
        <v>0</v>
      </c>
      <c r="F20" s="44"/>
      <c r="G20" s="161">
        <f>VLOOKUP(A20,'درآمد ناشی از فروش  '!$A$7:$I$56,9,0)</f>
        <v>0</v>
      </c>
      <c r="H20" s="44"/>
      <c r="I20" s="53">
        <f t="shared" si="0"/>
        <v>0</v>
      </c>
      <c r="J20" s="44"/>
      <c r="K20" s="51"/>
      <c r="M20" s="49">
        <f>VLOOKUP(A20,'درآمد سود سهام'!$A$7:$S$25,19,0)</f>
        <v>90</v>
      </c>
      <c r="O20" s="161">
        <v>0</v>
      </c>
      <c r="P20" s="44"/>
      <c r="Q20" s="53">
        <v>-40528959139</v>
      </c>
      <c r="R20" s="53">
        <f t="shared" si="1"/>
        <v>-40528959049</v>
      </c>
      <c r="T20" s="9"/>
    </row>
    <row r="21" spans="1:20" ht="30" customHeight="1">
      <c r="A21" s="48" t="s">
        <v>202</v>
      </c>
      <c r="C21" s="49">
        <v>0</v>
      </c>
      <c r="E21" s="53">
        <v>-8615956319</v>
      </c>
      <c r="F21" s="44"/>
      <c r="G21" s="161">
        <f>VLOOKUP(A21,'درآمد ناشی از فروش  '!$A$7:$I$56,9,0)</f>
        <v>0</v>
      </c>
      <c r="H21" s="44"/>
      <c r="I21" s="53">
        <f t="shared" si="0"/>
        <v>-8615956319</v>
      </c>
      <c r="J21" s="44"/>
      <c r="K21" s="51"/>
      <c r="M21" s="49">
        <v>0</v>
      </c>
      <c r="O21" s="161">
        <v>-7091925172</v>
      </c>
      <c r="P21" s="44"/>
      <c r="Q21" s="53">
        <v>1094462172</v>
      </c>
      <c r="R21" s="53">
        <f t="shared" si="1"/>
        <v>-5997463000</v>
      </c>
      <c r="T21" s="9"/>
    </row>
    <row r="22" spans="1:20" ht="30" customHeight="1">
      <c r="A22" s="48" t="s">
        <v>40</v>
      </c>
      <c r="C22" s="49">
        <v>0</v>
      </c>
      <c r="E22" s="53">
        <v>0</v>
      </c>
      <c r="F22" s="44"/>
      <c r="G22" s="161">
        <f>VLOOKUP(A22,'درآمد ناشی از فروش  '!$A$7:$I$56,9,0)</f>
        <v>0</v>
      </c>
      <c r="H22" s="44"/>
      <c r="I22" s="53">
        <f t="shared" si="0"/>
        <v>0</v>
      </c>
      <c r="J22" s="44"/>
      <c r="K22" s="51"/>
      <c r="M22" s="49">
        <v>0</v>
      </c>
      <c r="O22" s="161">
        <v>0</v>
      </c>
      <c r="P22" s="44"/>
      <c r="Q22" s="53">
        <v>-13693216273</v>
      </c>
      <c r="R22" s="53">
        <f t="shared" si="1"/>
        <v>-13693216273</v>
      </c>
      <c r="T22" s="9"/>
    </row>
    <row r="23" spans="1:20" ht="30" customHeight="1">
      <c r="A23" s="48" t="s">
        <v>16</v>
      </c>
      <c r="C23" s="49">
        <v>0</v>
      </c>
      <c r="E23" s="53">
        <v>0</v>
      </c>
      <c r="F23" s="44"/>
      <c r="G23" s="161">
        <f>VLOOKUP(A23,'درآمد ناشی از فروش  '!$A$7:$I$56,9,0)</f>
        <v>0</v>
      </c>
      <c r="H23" s="44"/>
      <c r="I23" s="53">
        <f t="shared" si="0"/>
        <v>0</v>
      </c>
      <c r="J23" s="44"/>
      <c r="K23" s="51"/>
      <c r="M23" s="49">
        <v>0</v>
      </c>
      <c r="O23" s="161">
        <v>0</v>
      </c>
      <c r="P23" s="44"/>
      <c r="Q23" s="53">
        <f>VLOOKUP(A23,'درآمد ناشی از فروش  '!$A$7:$Q$55,17,0)</f>
        <v>-576</v>
      </c>
      <c r="R23" s="53">
        <f t="shared" si="1"/>
        <v>-576</v>
      </c>
      <c r="T23" s="9"/>
    </row>
    <row r="24" spans="1:20" ht="30" customHeight="1">
      <c r="A24" s="48" t="s">
        <v>32</v>
      </c>
      <c r="C24" s="49">
        <v>0</v>
      </c>
      <c r="E24" s="53">
        <v>253227304</v>
      </c>
      <c r="F24" s="44"/>
      <c r="G24" s="161">
        <f>VLOOKUP(A24,'درآمد ناشی از فروش  '!$A$7:$I$56,9,0)</f>
        <v>0</v>
      </c>
      <c r="H24" s="44"/>
      <c r="I24" s="53">
        <f t="shared" si="0"/>
        <v>253227304</v>
      </c>
      <c r="J24" s="44"/>
      <c r="K24" s="51"/>
      <c r="M24" s="49">
        <f>VLOOKUP(A24,'درآمد سود سهام'!$A$7:$S$25,19,0)</f>
        <v>124</v>
      </c>
      <c r="O24" s="161">
        <v>612931114</v>
      </c>
      <c r="P24" s="44"/>
      <c r="Q24" s="53">
        <v>-3370</v>
      </c>
      <c r="R24" s="53">
        <f t="shared" si="1"/>
        <v>612927868</v>
      </c>
      <c r="T24" s="9"/>
    </row>
    <row r="25" spans="1:20" ht="30" customHeight="1">
      <c r="A25" s="48" t="s">
        <v>28</v>
      </c>
      <c r="C25" s="49">
        <v>0</v>
      </c>
      <c r="E25" s="53">
        <v>0</v>
      </c>
      <c r="F25" s="44"/>
      <c r="G25" s="161">
        <f>VLOOKUP(A25,'درآمد ناشی از فروش  '!$A$7:$I$56,9,0)</f>
        <v>0</v>
      </c>
      <c r="H25" s="44"/>
      <c r="I25" s="53">
        <f t="shared" si="0"/>
        <v>0</v>
      </c>
      <c r="J25" s="44"/>
      <c r="K25" s="51"/>
      <c r="M25" s="49">
        <v>0</v>
      </c>
      <c r="O25" s="161">
        <v>0</v>
      </c>
      <c r="P25" s="44"/>
      <c r="Q25" s="53">
        <v>4798841995</v>
      </c>
      <c r="R25" s="53">
        <f t="shared" si="1"/>
        <v>4798841995</v>
      </c>
      <c r="T25" s="9"/>
    </row>
    <row r="26" spans="1:20" ht="30" customHeight="1">
      <c r="A26" s="48" t="s">
        <v>21</v>
      </c>
      <c r="C26" s="49">
        <v>0</v>
      </c>
      <c r="E26" s="53">
        <v>0</v>
      </c>
      <c r="F26" s="44"/>
      <c r="G26" s="161">
        <f>VLOOKUP(A26,'درآمد ناشی از فروش  '!$A$7:$I$56,9,0)</f>
        <v>0</v>
      </c>
      <c r="H26" s="44"/>
      <c r="I26" s="53">
        <f t="shared" si="0"/>
        <v>0</v>
      </c>
      <c r="J26" s="44"/>
      <c r="K26" s="51"/>
      <c r="M26" s="49">
        <v>0</v>
      </c>
      <c r="O26" s="161">
        <v>0</v>
      </c>
      <c r="P26" s="44"/>
      <c r="Q26" s="53">
        <f>VLOOKUP(A26,'درآمد ناشی از فروش  '!$A$7:$Q$55,17,0)</f>
        <v>-2241878363</v>
      </c>
      <c r="R26" s="53">
        <f t="shared" si="1"/>
        <v>-2241878363</v>
      </c>
      <c r="T26" s="9"/>
    </row>
    <row r="27" spans="1:20" ht="30" customHeight="1">
      <c r="A27" s="48" t="s">
        <v>111</v>
      </c>
      <c r="C27" s="49">
        <v>0</v>
      </c>
      <c r="E27" s="53">
        <v>0</v>
      </c>
      <c r="F27" s="44"/>
      <c r="G27" s="161">
        <v>0</v>
      </c>
      <c r="H27" s="44"/>
      <c r="I27" s="53">
        <f t="shared" si="0"/>
        <v>0</v>
      </c>
      <c r="J27" s="44"/>
      <c r="K27" s="51"/>
      <c r="M27" s="49">
        <v>0</v>
      </c>
      <c r="O27" s="161">
        <v>0</v>
      </c>
      <c r="P27" s="44"/>
      <c r="Q27" s="53">
        <v>-214742931</v>
      </c>
      <c r="R27" s="53">
        <f t="shared" si="1"/>
        <v>-214742931</v>
      </c>
      <c r="T27" s="9"/>
    </row>
    <row r="28" spans="1:20" ht="30" customHeight="1">
      <c r="A28" s="48" t="s">
        <v>24</v>
      </c>
      <c r="C28" s="49">
        <v>0</v>
      </c>
      <c r="E28" s="53">
        <v>0</v>
      </c>
      <c r="F28" s="44"/>
      <c r="G28" s="161">
        <v>0</v>
      </c>
      <c r="H28" s="44"/>
      <c r="I28" s="53">
        <f t="shared" si="0"/>
        <v>0</v>
      </c>
      <c r="J28" s="44"/>
      <c r="K28" s="51"/>
      <c r="M28" s="49">
        <v>0</v>
      </c>
      <c r="O28" s="161">
        <v>0</v>
      </c>
      <c r="P28" s="44"/>
      <c r="Q28" s="53">
        <v>-185867527</v>
      </c>
      <c r="R28" s="53">
        <f t="shared" si="1"/>
        <v>-185867527</v>
      </c>
      <c r="T28" s="9"/>
    </row>
    <row r="29" spans="1:20" ht="30" customHeight="1">
      <c r="A29" s="48" t="s">
        <v>112</v>
      </c>
      <c r="C29" s="49">
        <v>0</v>
      </c>
      <c r="E29" s="53">
        <v>0</v>
      </c>
      <c r="F29" s="44"/>
      <c r="G29" s="161">
        <f>VLOOKUP(A29,'درآمد ناشی از فروش  '!$A$7:$I$56,9,0)</f>
        <v>0</v>
      </c>
      <c r="H29" s="44"/>
      <c r="I29" s="53">
        <f t="shared" si="0"/>
        <v>0</v>
      </c>
      <c r="J29" s="44"/>
      <c r="K29" s="51"/>
      <c r="M29" s="49">
        <v>0</v>
      </c>
      <c r="O29" s="161">
        <v>0</v>
      </c>
      <c r="P29" s="44"/>
      <c r="Q29" s="53">
        <f>VLOOKUP(A29,'درآمد ناشی از فروش  '!$A$7:$Q$55,17,0)</f>
        <v>-2314532711</v>
      </c>
      <c r="R29" s="53">
        <f t="shared" si="1"/>
        <v>-2314532711</v>
      </c>
      <c r="T29" s="9"/>
    </row>
    <row r="30" spans="1:20" ht="30" customHeight="1">
      <c r="A30" s="48" t="s">
        <v>113</v>
      </c>
      <c r="C30" s="49">
        <v>0</v>
      </c>
      <c r="E30" s="53">
        <v>0</v>
      </c>
      <c r="F30" s="44"/>
      <c r="G30" s="161">
        <v>0</v>
      </c>
      <c r="H30" s="44"/>
      <c r="I30" s="53">
        <f t="shared" si="0"/>
        <v>0</v>
      </c>
      <c r="J30" s="44"/>
      <c r="K30" s="51"/>
      <c r="M30" s="49">
        <v>0</v>
      </c>
      <c r="O30" s="161">
        <v>0</v>
      </c>
      <c r="P30" s="44"/>
      <c r="Q30" s="53">
        <v>-141008</v>
      </c>
      <c r="R30" s="53">
        <f t="shared" si="1"/>
        <v>-141008</v>
      </c>
      <c r="T30" s="9"/>
    </row>
    <row r="31" spans="1:20" ht="30" customHeight="1">
      <c r="A31" s="48" t="s">
        <v>23</v>
      </c>
      <c r="C31" s="49">
        <v>0</v>
      </c>
      <c r="E31" s="53">
        <v>109149700</v>
      </c>
      <c r="F31" s="44"/>
      <c r="G31" s="161">
        <f>VLOOKUP(A31,'درآمد ناشی از فروش  '!$A$7:$I$56,9,0)</f>
        <v>0</v>
      </c>
      <c r="H31" s="44"/>
      <c r="I31" s="53">
        <f t="shared" si="0"/>
        <v>109149700</v>
      </c>
      <c r="J31" s="44"/>
      <c r="K31" s="51"/>
      <c r="M31" s="49">
        <f>VLOOKUP(A31,'درآمد سود سهام'!$A$7:$S$25,19,0)</f>
        <v>517000000</v>
      </c>
      <c r="O31" s="161">
        <v>1249819252</v>
      </c>
      <c r="P31" s="44"/>
      <c r="Q31" s="53">
        <f>VLOOKUP(A31,'درآمد ناشی از فروش  '!$A$7:$Q$55,17,0)</f>
        <v>304179330</v>
      </c>
      <c r="R31" s="53">
        <f t="shared" si="1"/>
        <v>2070998582</v>
      </c>
      <c r="T31" s="9"/>
    </row>
    <row r="32" spans="1:20" ht="29.25" customHeight="1">
      <c r="A32" s="48" t="s">
        <v>20</v>
      </c>
      <c r="C32" s="49">
        <v>0</v>
      </c>
      <c r="E32" s="53">
        <v>-79525479</v>
      </c>
      <c r="F32" s="44"/>
      <c r="G32" s="161">
        <f>VLOOKUP(A32,'درآمد ناشی از فروش  '!$A$7:$I$56,9,0)</f>
        <v>0</v>
      </c>
      <c r="H32" s="44"/>
      <c r="I32" s="53">
        <f t="shared" si="0"/>
        <v>-79525479</v>
      </c>
      <c r="J32" s="44"/>
      <c r="K32" s="51"/>
      <c r="M32" s="49">
        <v>0</v>
      </c>
      <c r="O32" s="161">
        <v>-26095234</v>
      </c>
      <c r="P32" s="44"/>
      <c r="Q32" s="53">
        <f>VLOOKUP(A32,'درآمد ناشی از فروش  '!$A$7:$Q$55,17,0)</f>
        <v>-237229198</v>
      </c>
      <c r="R32" s="53">
        <f t="shared" si="1"/>
        <v>-263324432</v>
      </c>
      <c r="T32" s="9"/>
    </row>
    <row r="33" spans="1:21" ht="29.25" customHeight="1">
      <c r="A33" s="48" t="s">
        <v>211</v>
      </c>
      <c r="C33" s="49">
        <v>0</v>
      </c>
      <c r="E33" s="53">
        <v>-654898200</v>
      </c>
      <c r="F33" s="44"/>
      <c r="G33" s="161">
        <v>0</v>
      </c>
      <c r="H33" s="44"/>
      <c r="I33" s="53">
        <f t="shared" si="0"/>
        <v>-654898200</v>
      </c>
      <c r="J33" s="44"/>
      <c r="K33" s="51"/>
      <c r="M33" s="49">
        <v>0</v>
      </c>
      <c r="O33" s="161">
        <v>557835755</v>
      </c>
      <c r="P33" s="44"/>
      <c r="Q33" s="53">
        <v>0</v>
      </c>
      <c r="R33" s="53">
        <f t="shared" si="1"/>
        <v>557835755</v>
      </c>
      <c r="T33" s="9"/>
    </row>
    <row r="34" spans="1:21" ht="30" customHeight="1">
      <c r="A34" s="48" t="s">
        <v>114</v>
      </c>
      <c r="C34" s="49">
        <v>0</v>
      </c>
      <c r="E34" s="53">
        <v>0</v>
      </c>
      <c r="F34" s="44"/>
      <c r="G34" s="161">
        <f>VLOOKUP(A34,'درآمد ناشی از فروش  '!$A$7:$I$56,9,0)</f>
        <v>0</v>
      </c>
      <c r="H34" s="44"/>
      <c r="I34" s="53">
        <f t="shared" si="0"/>
        <v>0</v>
      </c>
      <c r="J34" s="44"/>
      <c r="K34" s="51"/>
      <c r="M34" s="49">
        <v>0</v>
      </c>
      <c r="O34" s="161">
        <v>0</v>
      </c>
      <c r="P34" s="44"/>
      <c r="Q34" s="53">
        <f>VLOOKUP(A34,'درآمد ناشی از فروش  '!$A$7:$Q$55,17,0)</f>
        <v>-804024</v>
      </c>
      <c r="R34" s="53">
        <f t="shared" si="1"/>
        <v>-804024</v>
      </c>
      <c r="T34" s="9"/>
    </row>
    <row r="35" spans="1:21" ht="30" customHeight="1">
      <c r="A35" s="48" t="s">
        <v>31</v>
      </c>
      <c r="C35" s="49">
        <v>0</v>
      </c>
      <c r="E35" s="53">
        <v>17472402529</v>
      </c>
      <c r="F35" s="44"/>
      <c r="G35" s="161">
        <f>VLOOKUP(A35,'درآمد ناشی از فروش  '!$A$7:$I$56,9,0)</f>
        <v>15310996161</v>
      </c>
      <c r="H35" s="44"/>
      <c r="I35" s="53">
        <f t="shared" si="0"/>
        <v>32783398690</v>
      </c>
      <c r="J35" s="44"/>
      <c r="K35" s="51"/>
      <c r="M35" s="49">
        <f>VLOOKUP(A35,'درآمد سود سهام'!$A$7:$S$25,19,0)</f>
        <v>88607835960</v>
      </c>
      <c r="O35" s="161">
        <v>196577232880</v>
      </c>
      <c r="P35" s="44"/>
      <c r="Q35" s="53">
        <v>4749476652</v>
      </c>
      <c r="R35" s="53">
        <f t="shared" si="1"/>
        <v>289934545492</v>
      </c>
      <c r="T35" s="9"/>
    </row>
    <row r="36" spans="1:21" ht="30" customHeight="1">
      <c r="A36" s="48" t="s">
        <v>115</v>
      </c>
      <c r="C36" s="49">
        <v>0</v>
      </c>
      <c r="E36" s="53">
        <v>0</v>
      </c>
      <c r="F36" s="44"/>
      <c r="G36" s="161">
        <f>VLOOKUP(A36,'درآمد ناشی از فروش  '!$A$7:$I$56,9,0)</f>
        <v>0</v>
      </c>
      <c r="H36" s="44"/>
      <c r="I36" s="53">
        <f t="shared" si="0"/>
        <v>0</v>
      </c>
      <c r="J36" s="44"/>
      <c r="K36" s="51"/>
      <c r="M36" s="49">
        <v>0</v>
      </c>
      <c r="O36" s="161">
        <v>0</v>
      </c>
      <c r="P36" s="44"/>
      <c r="Q36" s="53">
        <f>VLOOKUP(A36,'درآمد ناشی از فروش  '!$A$7:$Q$55,17,0)</f>
        <v>829603</v>
      </c>
      <c r="R36" s="53">
        <f t="shared" si="1"/>
        <v>829603</v>
      </c>
      <c r="T36" s="9"/>
    </row>
    <row r="37" spans="1:21" ht="30" customHeight="1">
      <c r="A37" s="48" t="s">
        <v>22</v>
      </c>
      <c r="C37" s="49">
        <v>0</v>
      </c>
      <c r="E37" s="53">
        <v>0</v>
      </c>
      <c r="F37" s="44"/>
      <c r="G37" s="161">
        <f>VLOOKUP(A37,'درآمد ناشی از فروش  '!$A$7:$I$56,9,0)</f>
        <v>0</v>
      </c>
      <c r="H37" s="44"/>
      <c r="I37" s="53">
        <f t="shared" si="0"/>
        <v>0</v>
      </c>
      <c r="J37" s="44"/>
      <c r="K37" s="51"/>
      <c r="M37" s="49">
        <f>VLOOKUP(A37,'درآمد سود سهام'!$A$7:$S$25,19,0)</f>
        <v>7932716330</v>
      </c>
      <c r="O37" s="161">
        <v>0</v>
      </c>
      <c r="P37" s="44"/>
      <c r="Q37" s="53">
        <v>10944080100</v>
      </c>
      <c r="R37" s="53">
        <f t="shared" si="1"/>
        <v>18876796430</v>
      </c>
      <c r="T37" s="9"/>
    </row>
    <row r="38" spans="1:21" ht="30" customHeight="1">
      <c r="A38" s="48" t="s">
        <v>116</v>
      </c>
      <c r="C38" s="49">
        <v>0</v>
      </c>
      <c r="E38" s="53">
        <v>0</v>
      </c>
      <c r="F38" s="44"/>
      <c r="G38" s="161">
        <f>VLOOKUP(A38,'درآمد ناشی از فروش  '!$A$7:$I$56,9,0)</f>
        <v>0</v>
      </c>
      <c r="H38" s="44"/>
      <c r="I38" s="53">
        <f t="shared" si="0"/>
        <v>0</v>
      </c>
      <c r="J38" s="44"/>
      <c r="K38" s="51"/>
      <c r="M38" s="49">
        <v>0</v>
      </c>
      <c r="O38" s="161">
        <v>0</v>
      </c>
      <c r="P38" s="44"/>
      <c r="Q38" s="53">
        <f>VLOOKUP(A38,'درآمد ناشی از فروش  '!$A$7:$Q$55,17,0)</f>
        <v>-294818960</v>
      </c>
      <c r="R38" s="53">
        <f t="shared" si="1"/>
        <v>-294818960</v>
      </c>
      <c r="T38" s="9"/>
    </row>
    <row r="39" spans="1:21" ht="30" customHeight="1">
      <c r="A39" s="48" t="s">
        <v>117</v>
      </c>
      <c r="C39" s="49">
        <v>0</v>
      </c>
      <c r="E39" s="53">
        <v>0</v>
      </c>
      <c r="F39" s="44"/>
      <c r="G39" s="161">
        <f>VLOOKUP(A39,'درآمد ناشی از فروش  '!$A$7:$I$56,9,0)</f>
        <v>0</v>
      </c>
      <c r="H39" s="44"/>
      <c r="I39" s="53">
        <f t="shared" si="0"/>
        <v>0</v>
      </c>
      <c r="J39" s="44"/>
      <c r="K39" s="51"/>
      <c r="M39" s="49">
        <v>0</v>
      </c>
      <c r="O39" s="161">
        <v>0</v>
      </c>
      <c r="P39" s="44"/>
      <c r="Q39" s="53">
        <f>VLOOKUP(A39,'درآمد ناشی از فروش  '!$A$7:$Q$55,17,0)</f>
        <v>136615</v>
      </c>
      <c r="R39" s="53">
        <f t="shared" si="1"/>
        <v>136615</v>
      </c>
      <c r="T39" s="9"/>
    </row>
    <row r="40" spans="1:21" ht="30" customHeight="1">
      <c r="A40" s="48" t="s">
        <v>118</v>
      </c>
      <c r="C40" s="49">
        <v>0</v>
      </c>
      <c r="E40" s="53">
        <v>0</v>
      </c>
      <c r="F40" s="44"/>
      <c r="G40" s="161">
        <f>VLOOKUP(A40,'درآمد ناشی از فروش  '!$A$7:$I$56,9,0)</f>
        <v>0</v>
      </c>
      <c r="H40" s="44"/>
      <c r="I40" s="53">
        <f t="shared" si="0"/>
        <v>0</v>
      </c>
      <c r="J40" s="44"/>
      <c r="K40" s="51"/>
      <c r="M40" s="49">
        <v>0</v>
      </c>
      <c r="O40" s="161">
        <v>0</v>
      </c>
      <c r="P40" s="44"/>
      <c r="Q40" s="53">
        <f>VLOOKUP(A40,'درآمد ناشی از فروش  '!$A$7:$Q$55,17,0)</f>
        <v>217832689</v>
      </c>
      <c r="R40" s="53">
        <f t="shared" si="1"/>
        <v>217832689</v>
      </c>
      <c r="T40" s="9"/>
    </row>
    <row r="41" spans="1:21" ht="30" customHeight="1">
      <c r="A41" s="48" t="s">
        <v>38</v>
      </c>
      <c r="C41" s="49">
        <v>0</v>
      </c>
      <c r="E41" s="53">
        <v>59168639177</v>
      </c>
      <c r="F41" s="44"/>
      <c r="G41" s="161">
        <f>VLOOKUP(A41,'درآمد ناشی از فروش  '!$A$7:$I$56,9,0)</f>
        <v>0</v>
      </c>
      <c r="H41" s="44"/>
      <c r="I41" s="53">
        <f t="shared" si="0"/>
        <v>59168639177</v>
      </c>
      <c r="J41" s="44"/>
      <c r="K41" s="51"/>
      <c r="M41" s="49">
        <v>0</v>
      </c>
      <c r="O41" s="161">
        <v>118671162019</v>
      </c>
      <c r="P41" s="44"/>
      <c r="Q41" s="53">
        <v>-1800515633</v>
      </c>
      <c r="R41" s="53">
        <f t="shared" si="1"/>
        <v>116870646386</v>
      </c>
      <c r="T41" s="9"/>
    </row>
    <row r="42" spans="1:21" ht="30" customHeight="1">
      <c r="A42" s="48" t="s">
        <v>36</v>
      </c>
      <c r="C42" s="49">
        <v>0</v>
      </c>
      <c r="E42" s="53">
        <v>241191491494</v>
      </c>
      <c r="F42" s="44"/>
      <c r="G42" s="161">
        <f>VLOOKUP(A42,'درآمد ناشی از فروش  '!$A$7:$I$56,9,0)</f>
        <v>130833238377</v>
      </c>
      <c r="H42" s="44"/>
      <c r="I42" s="53">
        <f t="shared" si="0"/>
        <v>372024729871</v>
      </c>
      <c r="J42" s="44"/>
      <c r="K42" s="51"/>
      <c r="M42" s="49">
        <f>VLOOKUP(A42,'درآمد سود سهام'!$A$7:$S$25,19,0)</f>
        <v>28860000000</v>
      </c>
      <c r="O42" s="161">
        <v>646228814363</v>
      </c>
      <c r="P42" s="44"/>
      <c r="Q42" s="53">
        <f>VLOOKUP(A42,'درآمد ناشی از فروش  '!$A$7:$Q$55,17,0)</f>
        <v>140582710452</v>
      </c>
      <c r="R42" s="53">
        <f t="shared" si="1"/>
        <v>815671524815</v>
      </c>
      <c r="T42" s="9"/>
    </row>
    <row r="43" spans="1:21" ht="30" customHeight="1">
      <c r="A43" s="48" t="s">
        <v>35</v>
      </c>
      <c r="C43" s="49">
        <v>0</v>
      </c>
      <c r="E43" s="53">
        <v>0</v>
      </c>
      <c r="F43" s="44"/>
      <c r="G43" s="161">
        <f>VLOOKUP(A43,'درآمد ناشی از فروش  '!$A$7:$I$56,9,0)</f>
        <v>0</v>
      </c>
      <c r="H43" s="44"/>
      <c r="I43" s="53">
        <f t="shared" si="0"/>
        <v>0</v>
      </c>
      <c r="J43" s="44"/>
      <c r="K43" s="51"/>
      <c r="M43" s="49">
        <f>VLOOKUP(A43,'درآمد سود سهام'!$A$7:$S$25,19,0)</f>
        <v>476520000</v>
      </c>
      <c r="O43" s="161">
        <v>0</v>
      </c>
      <c r="P43" s="44"/>
      <c r="Q43" s="53">
        <v>-2696988315</v>
      </c>
      <c r="R43" s="53">
        <f t="shared" si="1"/>
        <v>-2220468315</v>
      </c>
      <c r="T43" s="9"/>
    </row>
    <row r="44" spans="1:21" ht="30" customHeight="1">
      <c r="A44" s="48" t="s">
        <v>26</v>
      </c>
      <c r="C44" s="49">
        <v>0</v>
      </c>
      <c r="E44" s="53">
        <v>0</v>
      </c>
      <c r="F44" s="44"/>
      <c r="G44" s="161">
        <f>VLOOKUP(A44,'درآمد ناشی از فروش  '!$A$7:$I$56,9,0)</f>
        <v>1271684945</v>
      </c>
      <c r="H44" s="44"/>
      <c r="I44" s="53">
        <f t="shared" si="0"/>
        <v>1271684945</v>
      </c>
      <c r="J44" s="44"/>
      <c r="K44" s="51"/>
      <c r="M44" s="49">
        <f>VLOOKUP(A44,'درآمد سود سهام'!$A$7:$S$25,19,0)</f>
        <v>3000886500</v>
      </c>
      <c r="O44" s="161">
        <v>0</v>
      </c>
      <c r="P44" s="44"/>
      <c r="Q44" s="53">
        <v>3022059165</v>
      </c>
      <c r="R44" s="53">
        <f t="shared" si="1"/>
        <v>6022945665</v>
      </c>
      <c r="T44" s="9"/>
    </row>
    <row r="45" spans="1:21" ht="30" customHeight="1">
      <c r="A45" s="48" t="s">
        <v>33</v>
      </c>
      <c r="C45" s="49">
        <v>0</v>
      </c>
      <c r="E45" s="53">
        <v>48419735264</v>
      </c>
      <c r="F45" s="44"/>
      <c r="G45" s="161">
        <v>2616861946</v>
      </c>
      <c r="H45" s="44"/>
      <c r="I45" s="53">
        <f t="shared" si="0"/>
        <v>51036597210</v>
      </c>
      <c r="J45" s="44"/>
      <c r="K45" s="51"/>
      <c r="M45" s="49">
        <f>VLOOKUP(A45,'درآمد سود سهام'!$A$7:$S$25,19,0)</f>
        <v>26192276040</v>
      </c>
      <c r="N45" s="49">
        <v>26192276040</v>
      </c>
      <c r="O45" s="161">
        <v>155221015784</v>
      </c>
      <c r="P45" s="49">
        <v>26192276040</v>
      </c>
      <c r="Q45" s="53">
        <v>2616861946</v>
      </c>
      <c r="R45" s="53">
        <f t="shared" si="1"/>
        <v>184030153770</v>
      </c>
      <c r="S45" s="8">
        <v>26192276040</v>
      </c>
      <c r="T45" s="9"/>
      <c r="U45" s="8">
        <v>26192276040</v>
      </c>
    </row>
    <row r="46" spans="1:21" ht="30" customHeight="1">
      <c r="A46" s="48" t="s">
        <v>25</v>
      </c>
      <c r="C46" s="49">
        <v>0</v>
      </c>
      <c r="E46" s="53">
        <v>0</v>
      </c>
      <c r="F46" s="44"/>
      <c r="G46" s="161">
        <f>VLOOKUP(A46,'درآمد ناشی از فروش  '!$A$7:$I$56,9,0)</f>
        <v>0</v>
      </c>
      <c r="H46" s="44"/>
      <c r="I46" s="53">
        <f t="shared" si="0"/>
        <v>0</v>
      </c>
      <c r="J46" s="44"/>
      <c r="K46" s="51"/>
      <c r="M46" s="49">
        <f>VLOOKUP(A46,'درآمد سود سهام'!$A$7:$S$25,19,0)</f>
        <v>120000000</v>
      </c>
      <c r="O46" s="161">
        <v>0</v>
      </c>
      <c r="P46" s="44"/>
      <c r="Q46" s="53">
        <f>VLOOKUP(A46,'درآمد ناشی از فروش  '!$A$7:$Q$55,17,0)</f>
        <v>-163024195</v>
      </c>
      <c r="R46" s="53">
        <f t="shared" si="1"/>
        <v>-43024195</v>
      </c>
      <c r="T46" s="9"/>
    </row>
    <row r="47" spans="1:21" ht="30" customHeight="1">
      <c r="A47" s="48" t="s">
        <v>27</v>
      </c>
      <c r="C47" s="49">
        <v>0</v>
      </c>
      <c r="E47" s="53">
        <v>0</v>
      </c>
      <c r="F47" s="44"/>
      <c r="G47" s="161">
        <f>VLOOKUP(A47,'درآمد ناشی از فروش  '!$A$7:$I$56,9,0)</f>
        <v>0</v>
      </c>
      <c r="H47" s="44"/>
      <c r="I47" s="53">
        <f t="shared" si="0"/>
        <v>0</v>
      </c>
      <c r="J47" s="44"/>
      <c r="K47" s="51"/>
      <c r="M47" s="49">
        <f>VLOOKUP(A47,'درآمد سود سهام'!$A$7:$S$25,19,0)</f>
        <v>23599646</v>
      </c>
      <c r="O47" s="161">
        <v>0</v>
      </c>
      <c r="P47" s="44"/>
      <c r="Q47" s="53">
        <f>VLOOKUP(A47,'درآمد ناشی از فروش  '!$A$7:$Q$55,17,0)</f>
        <v>-190454157</v>
      </c>
      <c r="R47" s="53">
        <f t="shared" si="1"/>
        <v>-166854511</v>
      </c>
      <c r="T47" s="9"/>
    </row>
    <row r="48" spans="1:21" ht="30" customHeight="1">
      <c r="A48" s="48" t="s">
        <v>37</v>
      </c>
      <c r="C48" s="49">
        <v>0</v>
      </c>
      <c r="E48" s="53">
        <v>0</v>
      </c>
      <c r="F48" s="44"/>
      <c r="G48" s="161">
        <f>VLOOKUP(A48,'درآمد ناشی از فروش  '!$A$7:$I$56,9,0)</f>
        <v>0</v>
      </c>
      <c r="H48" s="44"/>
      <c r="I48" s="53">
        <f t="shared" si="0"/>
        <v>0</v>
      </c>
      <c r="J48" s="44"/>
      <c r="K48" s="51"/>
      <c r="M48" s="49">
        <f>VLOOKUP(A48,'درآمد سود سهام'!$A$7:$S$25,19,0)</f>
        <v>84375000</v>
      </c>
      <c r="O48" s="161">
        <v>0</v>
      </c>
      <c r="P48" s="44"/>
      <c r="Q48" s="53">
        <f>VLOOKUP(A48,'درآمد ناشی از فروش  '!$A$7:$Q$55,17,0)</f>
        <v>-307534185</v>
      </c>
      <c r="R48" s="53">
        <f t="shared" si="1"/>
        <v>-223159185</v>
      </c>
      <c r="T48" s="9"/>
    </row>
    <row r="49" spans="1:20" ht="30" customHeight="1">
      <c r="A49" s="48" t="s">
        <v>185</v>
      </c>
      <c r="C49" s="49">
        <v>0</v>
      </c>
      <c r="E49" s="53">
        <v>-26538800453</v>
      </c>
      <c r="F49" s="44"/>
      <c r="G49" s="161">
        <v>7421400019</v>
      </c>
      <c r="H49" s="44"/>
      <c r="I49" s="53">
        <f t="shared" si="0"/>
        <v>-19117400434</v>
      </c>
      <c r="J49" s="44"/>
      <c r="K49" s="51"/>
      <c r="M49" s="49">
        <v>0</v>
      </c>
      <c r="O49" s="161">
        <v>5834358022</v>
      </c>
      <c r="P49" s="44"/>
      <c r="Q49" s="53">
        <v>8577613649</v>
      </c>
      <c r="R49" s="53">
        <f t="shared" si="1"/>
        <v>14411971671</v>
      </c>
      <c r="T49" s="9"/>
    </row>
    <row r="50" spans="1:20" ht="30" customHeight="1">
      <c r="A50" s="48" t="s">
        <v>30</v>
      </c>
      <c r="C50" s="49">
        <v>0</v>
      </c>
      <c r="E50" s="53">
        <v>15248924187</v>
      </c>
      <c r="F50" s="44"/>
      <c r="G50" s="161">
        <v>0</v>
      </c>
      <c r="H50" s="44"/>
      <c r="I50" s="53">
        <f t="shared" si="0"/>
        <v>15248924187</v>
      </c>
      <c r="J50" s="44"/>
      <c r="K50" s="51"/>
      <c r="M50" s="49">
        <v>0</v>
      </c>
      <c r="O50" s="161">
        <v>43475012661</v>
      </c>
      <c r="P50" s="44"/>
      <c r="Q50" s="53">
        <v>0</v>
      </c>
      <c r="R50" s="53">
        <f t="shared" si="1"/>
        <v>43475012661</v>
      </c>
      <c r="T50" s="9"/>
    </row>
    <row r="51" spans="1:20" ht="30" customHeight="1">
      <c r="A51" s="48" t="s">
        <v>39</v>
      </c>
      <c r="C51" s="49">
        <v>0</v>
      </c>
      <c r="E51" s="53">
        <v>0</v>
      </c>
      <c r="F51" s="44"/>
      <c r="G51" s="161">
        <f>VLOOKUP(A51,'درآمد ناشی از فروش  '!$A$7:$I$56,9,0)</f>
        <v>0</v>
      </c>
      <c r="H51" s="44"/>
      <c r="I51" s="53">
        <f t="shared" si="0"/>
        <v>0</v>
      </c>
      <c r="J51" s="44"/>
      <c r="K51" s="51"/>
      <c r="M51" s="49">
        <v>0</v>
      </c>
      <c r="O51" s="161">
        <v>0</v>
      </c>
      <c r="P51" s="44"/>
      <c r="Q51" s="53">
        <f>VLOOKUP(A51,'درآمد ناشی از فروش  '!$A$7:$Q$55,17,0)</f>
        <v>-279818979</v>
      </c>
      <c r="R51" s="53">
        <f t="shared" si="1"/>
        <v>-279818979</v>
      </c>
      <c r="T51" s="9"/>
    </row>
    <row r="52" spans="1:20" ht="30" customHeight="1">
      <c r="A52" s="48" t="s">
        <v>41</v>
      </c>
      <c r="C52" s="49">
        <v>0</v>
      </c>
      <c r="E52" s="53">
        <v>0</v>
      </c>
      <c r="F52" s="44"/>
      <c r="G52" s="161">
        <f>VLOOKUP(A52,'درآمد ناشی از فروش  '!$A$7:$I$56,9,0)</f>
        <v>0</v>
      </c>
      <c r="H52" s="44"/>
      <c r="I52" s="53">
        <f t="shared" si="0"/>
        <v>0</v>
      </c>
      <c r="J52" s="44"/>
      <c r="K52" s="51"/>
      <c r="M52" s="49">
        <v>0</v>
      </c>
      <c r="O52" s="161">
        <v>0</v>
      </c>
      <c r="P52" s="44"/>
      <c r="Q52" s="53">
        <f>VLOOKUP(A52,'درآمد ناشی از فروش  '!$A$7:$Q$55,17,0)</f>
        <v>-2285639349</v>
      </c>
      <c r="R52" s="53">
        <f t="shared" si="1"/>
        <v>-2285639349</v>
      </c>
      <c r="T52" s="9"/>
    </row>
    <row r="53" spans="1:20" ht="30" customHeight="1">
      <c r="A53" s="48" t="s">
        <v>187</v>
      </c>
      <c r="C53" s="49">
        <v>0</v>
      </c>
      <c r="E53" s="53">
        <v>-1877374840</v>
      </c>
      <c r="F53" s="44"/>
      <c r="G53" s="161">
        <v>0</v>
      </c>
      <c r="H53" s="44"/>
      <c r="I53" s="53">
        <f t="shared" si="0"/>
        <v>-1877374840</v>
      </c>
      <c r="J53" s="44"/>
      <c r="K53" s="51"/>
      <c r="M53" s="49">
        <v>2752297297</v>
      </c>
      <c r="O53" s="161">
        <v>15360780839</v>
      </c>
      <c r="P53" s="44"/>
      <c r="Q53" s="53">
        <v>0</v>
      </c>
      <c r="R53" s="53">
        <f t="shared" si="1"/>
        <v>18113078136</v>
      </c>
      <c r="T53" s="9"/>
    </row>
    <row r="54" spans="1:20" ht="30" customHeight="1">
      <c r="A54" s="48" t="s">
        <v>42</v>
      </c>
      <c r="C54" s="49">
        <v>0</v>
      </c>
      <c r="E54" s="53">
        <v>-3459053220</v>
      </c>
      <c r="F54" s="44"/>
      <c r="G54" s="161">
        <v>0</v>
      </c>
      <c r="H54" s="44"/>
      <c r="I54" s="53">
        <f t="shared" si="0"/>
        <v>-3459053220</v>
      </c>
      <c r="J54" s="44"/>
      <c r="K54" s="51"/>
      <c r="M54" s="49">
        <v>2229818182</v>
      </c>
      <c r="O54" s="161">
        <v>10726147972</v>
      </c>
      <c r="P54" s="44"/>
      <c r="Q54" s="53">
        <v>0</v>
      </c>
      <c r="R54" s="53">
        <f t="shared" si="1"/>
        <v>12955966154</v>
      </c>
      <c r="T54" s="9"/>
    </row>
    <row r="55" spans="1:20" ht="30" customHeight="1">
      <c r="A55" s="48" t="s">
        <v>213</v>
      </c>
      <c r="C55" s="49">
        <v>0</v>
      </c>
      <c r="E55" s="53">
        <v>230702775</v>
      </c>
      <c r="F55" s="44"/>
      <c r="G55" s="161">
        <f>VLOOKUP(A55,'درآمد ناشی از فروش  '!$A$7:$I$56,9,0)</f>
        <v>0</v>
      </c>
      <c r="H55" s="44"/>
      <c r="I55" s="53">
        <f t="shared" si="0"/>
        <v>230702775</v>
      </c>
      <c r="J55" s="44"/>
      <c r="K55" s="51"/>
      <c r="M55" s="49">
        <v>0</v>
      </c>
      <c r="O55" s="161">
        <v>1265313795</v>
      </c>
      <c r="P55" s="44"/>
      <c r="Q55" s="53">
        <v>481533566</v>
      </c>
      <c r="R55" s="53">
        <f t="shared" si="1"/>
        <v>1746847361</v>
      </c>
      <c r="T55" s="9"/>
    </row>
    <row r="56" spans="1:20" ht="30" customHeight="1">
      <c r="A56" s="48" t="s">
        <v>186</v>
      </c>
      <c r="C56" s="49">
        <v>0</v>
      </c>
      <c r="E56" s="53">
        <v>-7982427868</v>
      </c>
      <c r="F56" s="44"/>
      <c r="G56" s="161">
        <v>21543481780</v>
      </c>
      <c r="H56" s="44"/>
      <c r="I56" s="53">
        <f t="shared" si="0"/>
        <v>13561053912</v>
      </c>
      <c r="J56" s="44"/>
      <c r="K56" s="51"/>
      <c r="M56" s="49">
        <v>0</v>
      </c>
      <c r="O56" s="161">
        <v>43788667246</v>
      </c>
      <c r="P56" s="44"/>
      <c r="Q56" s="53">
        <v>28479590376</v>
      </c>
      <c r="R56" s="53">
        <f t="shared" si="1"/>
        <v>72268257622</v>
      </c>
      <c r="T56" s="9"/>
    </row>
    <row r="57" spans="1:20" ht="30" customHeight="1">
      <c r="A57" s="48" t="s">
        <v>210</v>
      </c>
      <c r="C57" s="49">
        <v>0</v>
      </c>
      <c r="E57" s="53">
        <v>-1968862989</v>
      </c>
      <c r="F57" s="44"/>
      <c r="G57" s="161">
        <v>69062847</v>
      </c>
      <c r="H57" s="44"/>
      <c r="I57" s="53">
        <f t="shared" si="0"/>
        <v>-1899800142</v>
      </c>
      <c r="J57" s="44"/>
      <c r="K57" s="51"/>
      <c r="M57" s="49">
        <v>0</v>
      </c>
      <c r="O57" s="161">
        <v>690463370</v>
      </c>
      <c r="P57" s="44"/>
      <c r="Q57" s="53">
        <v>69062847</v>
      </c>
      <c r="R57" s="53">
        <f t="shared" si="1"/>
        <v>759526217</v>
      </c>
      <c r="T57" s="9"/>
    </row>
    <row r="58" spans="1:20" ht="30" customHeight="1">
      <c r="A58" s="48" t="s">
        <v>188</v>
      </c>
      <c r="C58" s="49">
        <v>0</v>
      </c>
      <c r="E58" s="53">
        <v>8421395490</v>
      </c>
      <c r="F58" s="44"/>
      <c r="G58" s="161">
        <f>VLOOKUP(A58,'درآمد ناشی از فروش  '!$A$7:$I$56,9,0)</f>
        <v>0</v>
      </c>
      <c r="H58" s="44"/>
      <c r="I58" s="53">
        <f t="shared" si="0"/>
        <v>8421395490</v>
      </c>
      <c r="J58" s="44"/>
      <c r="K58" s="51"/>
      <c r="M58" s="49">
        <v>0</v>
      </c>
      <c r="O58" s="161">
        <v>18712589168</v>
      </c>
      <c r="P58" s="44"/>
      <c r="Q58" s="53">
        <f>VLOOKUP(A58,'درآمد ناشی از فروش  '!$A$7:$Q$55,17,0)</f>
        <v>1056934997</v>
      </c>
      <c r="R58" s="53">
        <f t="shared" si="1"/>
        <v>19769524165</v>
      </c>
      <c r="T58" s="9"/>
    </row>
    <row r="59" spans="1:20" ht="30" customHeight="1">
      <c r="A59" s="48" t="s">
        <v>254</v>
      </c>
      <c r="C59" s="49">
        <v>0</v>
      </c>
      <c r="E59" s="53">
        <v>19179073315</v>
      </c>
      <c r="F59" s="44"/>
      <c r="G59" s="161">
        <v>7856105092</v>
      </c>
      <c r="H59" s="44"/>
      <c r="I59" s="53">
        <f t="shared" si="0"/>
        <v>27035178407</v>
      </c>
      <c r="J59" s="44"/>
      <c r="K59" s="51"/>
      <c r="M59" s="49">
        <v>0</v>
      </c>
      <c r="O59" s="161">
        <v>22261608436</v>
      </c>
      <c r="P59" s="44"/>
      <c r="Q59" s="53">
        <v>7856105092</v>
      </c>
      <c r="R59" s="53">
        <f t="shared" si="1"/>
        <v>30117713528</v>
      </c>
      <c r="T59" s="9"/>
    </row>
    <row r="60" spans="1:20" ht="30" customHeight="1">
      <c r="A60" s="48" t="s">
        <v>255</v>
      </c>
      <c r="C60" s="49">
        <v>0</v>
      </c>
      <c r="E60" s="53">
        <v>-1974785985</v>
      </c>
      <c r="F60" s="44"/>
      <c r="G60" s="161">
        <v>0</v>
      </c>
      <c r="H60" s="44"/>
      <c r="I60" s="53">
        <f t="shared" si="0"/>
        <v>-1974785985</v>
      </c>
      <c r="J60" s="44"/>
      <c r="K60" s="51"/>
      <c r="M60" s="49">
        <v>0</v>
      </c>
      <c r="O60" s="161">
        <v>1359127887</v>
      </c>
      <c r="P60" s="44"/>
      <c r="Q60" s="53">
        <v>0</v>
      </c>
      <c r="R60" s="53">
        <f t="shared" si="1"/>
        <v>1359127887</v>
      </c>
      <c r="T60" s="9"/>
    </row>
    <row r="61" spans="1:20" ht="30" customHeight="1">
      <c r="A61" s="48" t="s">
        <v>273</v>
      </c>
      <c r="C61" s="49">
        <v>0</v>
      </c>
      <c r="E61" s="53">
        <v>-1975526061</v>
      </c>
      <c r="F61" s="44"/>
      <c r="G61" s="161">
        <v>0</v>
      </c>
      <c r="H61" s="44"/>
      <c r="I61" s="53">
        <f t="shared" si="0"/>
        <v>-1975526061</v>
      </c>
      <c r="J61" s="44"/>
      <c r="K61" s="51"/>
      <c r="M61" s="49">
        <v>0</v>
      </c>
      <c r="O61" s="161">
        <v>-1975526061</v>
      </c>
      <c r="P61" s="44"/>
      <c r="Q61" s="53">
        <v>0</v>
      </c>
      <c r="R61" s="53">
        <f t="shared" si="1"/>
        <v>-1975526061</v>
      </c>
      <c r="T61" s="9"/>
    </row>
    <row r="62" spans="1:20" ht="30" customHeight="1">
      <c r="A62" s="48" t="s">
        <v>270</v>
      </c>
      <c r="C62" s="49">
        <v>0</v>
      </c>
      <c r="E62" s="53">
        <v>-30283810</v>
      </c>
      <c r="F62" s="44"/>
      <c r="G62" s="161">
        <v>0</v>
      </c>
      <c r="H62" s="44"/>
      <c r="I62" s="53">
        <f t="shared" si="0"/>
        <v>-30283810</v>
      </c>
      <c r="J62" s="44"/>
      <c r="K62" s="51"/>
      <c r="M62" s="49">
        <v>0</v>
      </c>
      <c r="O62" s="161">
        <v>-30283810</v>
      </c>
      <c r="P62" s="44"/>
      <c r="Q62" s="53">
        <v>0</v>
      </c>
      <c r="R62" s="53">
        <f t="shared" si="1"/>
        <v>-30283810</v>
      </c>
      <c r="T62" s="9"/>
    </row>
    <row r="63" spans="1:20" ht="30" customHeight="1">
      <c r="A63" s="48" t="s">
        <v>256</v>
      </c>
      <c r="C63" s="49">
        <v>0</v>
      </c>
      <c r="E63" s="53">
        <v>161308</v>
      </c>
      <c r="F63" s="44"/>
      <c r="G63" s="161">
        <v>0</v>
      </c>
      <c r="H63" s="44"/>
      <c r="I63" s="53">
        <f t="shared" si="0"/>
        <v>161308</v>
      </c>
      <c r="J63" s="44"/>
      <c r="K63" s="51"/>
      <c r="M63" s="49">
        <v>0</v>
      </c>
      <c r="O63" s="50">
        <v>-145083</v>
      </c>
      <c r="P63" s="44"/>
      <c r="Q63" s="50">
        <v>501925625</v>
      </c>
      <c r="R63" s="53">
        <f t="shared" si="1"/>
        <v>501780542</v>
      </c>
      <c r="T63" s="9"/>
    </row>
    <row r="64" spans="1:20" ht="30" customHeight="1">
      <c r="A64" s="48" t="s">
        <v>263</v>
      </c>
      <c r="C64" s="49">
        <v>0</v>
      </c>
      <c r="E64" s="53">
        <v>441228442</v>
      </c>
      <c r="F64" s="44"/>
      <c r="G64" s="161">
        <v>0</v>
      </c>
      <c r="H64" s="44"/>
      <c r="I64" s="53">
        <f t="shared" si="0"/>
        <v>441228442</v>
      </c>
      <c r="J64" s="44"/>
      <c r="K64" s="51"/>
      <c r="M64" s="49">
        <v>0</v>
      </c>
      <c r="O64" s="50">
        <v>-293377753</v>
      </c>
      <c r="P64" s="44"/>
      <c r="Q64" s="50">
        <v>5456127</v>
      </c>
      <c r="R64" s="53">
        <f t="shared" si="1"/>
        <v>-287921626</v>
      </c>
      <c r="T64" s="9"/>
    </row>
    <row r="65" spans="1:23" ht="30" customHeight="1">
      <c r="A65" s="48" t="s">
        <v>272</v>
      </c>
      <c r="C65" s="49">
        <v>0</v>
      </c>
      <c r="E65" s="53">
        <v>-14985</v>
      </c>
      <c r="F65" s="44"/>
      <c r="G65" s="161">
        <v>0</v>
      </c>
      <c r="H65" s="44"/>
      <c r="I65" s="53">
        <f t="shared" si="0"/>
        <v>-14985</v>
      </c>
      <c r="J65" s="44"/>
      <c r="K65" s="51"/>
      <c r="M65" s="49">
        <v>0</v>
      </c>
      <c r="O65" s="50">
        <v>-14985</v>
      </c>
      <c r="P65" s="44"/>
      <c r="Q65" s="50">
        <v>809253679</v>
      </c>
      <c r="R65" s="53">
        <f t="shared" si="1"/>
        <v>809238694</v>
      </c>
      <c r="T65" s="9"/>
    </row>
    <row r="66" spans="1:23" ht="30" customHeight="1">
      <c r="A66" s="48" t="s">
        <v>259</v>
      </c>
      <c r="C66" s="49">
        <v>0</v>
      </c>
      <c r="E66" s="53">
        <v>0</v>
      </c>
      <c r="F66" s="44"/>
      <c r="G66" s="161">
        <f>VLOOKUP(A66,'درآمد ناشی از فروش  '!$A$7:$I$56,9,0)</f>
        <v>122944233252</v>
      </c>
      <c r="H66" s="44"/>
      <c r="I66" s="53">
        <f t="shared" si="0"/>
        <v>122944233252</v>
      </c>
      <c r="J66" s="44"/>
      <c r="K66" s="51"/>
      <c r="M66" s="49">
        <v>0</v>
      </c>
      <c r="O66" s="161">
        <v>0</v>
      </c>
      <c r="P66" s="44"/>
      <c r="Q66" s="53">
        <f>VLOOKUP(A66,'درآمد ناشی از فروش  '!$A$7:$Q$55,17,0)</f>
        <v>145549261841</v>
      </c>
      <c r="R66" s="53">
        <f t="shared" si="1"/>
        <v>145549261841</v>
      </c>
      <c r="T66" s="9"/>
    </row>
    <row r="67" spans="1:23" ht="30" customHeight="1">
      <c r="A67" s="48" t="s">
        <v>260</v>
      </c>
      <c r="C67" s="49">
        <v>0</v>
      </c>
      <c r="E67" s="53">
        <v>22004050780</v>
      </c>
      <c r="F67" s="44"/>
      <c r="G67" s="161">
        <v>71011977385</v>
      </c>
      <c r="H67" s="44"/>
      <c r="I67" s="186">
        <f t="shared" si="0"/>
        <v>93016028165</v>
      </c>
      <c r="J67" s="44"/>
      <c r="K67" s="51"/>
      <c r="M67" s="49">
        <v>0</v>
      </c>
      <c r="O67" s="161">
        <v>216369523458</v>
      </c>
      <c r="P67" s="44"/>
      <c r="Q67" s="53">
        <f>VLOOKUP(A67,'درآمد ناشی از فروش  '!$A$7:$Q$55,17,0)</f>
        <v>120241238223</v>
      </c>
      <c r="R67" s="53">
        <f t="shared" si="1"/>
        <v>336610761681</v>
      </c>
      <c r="T67" s="9"/>
    </row>
    <row r="68" spans="1:23" s="67" customFormat="1" ht="30" customHeight="1" thickBot="1">
      <c r="A68" s="17" t="s">
        <v>43</v>
      </c>
      <c r="B68" s="71"/>
      <c r="C68" s="72">
        <f>SUM(C8:C67)</f>
        <v>0</v>
      </c>
      <c r="D68" s="71"/>
      <c r="E68" s="73">
        <f>SUM(E8:E67)</f>
        <v>497531807332</v>
      </c>
      <c r="F68" s="80"/>
      <c r="G68" s="162">
        <f>SUM(G8:G67)</f>
        <v>407537161522</v>
      </c>
      <c r="H68" s="80"/>
      <c r="I68" s="188">
        <f>SUM(I8:I67)</f>
        <v>905068968854</v>
      </c>
      <c r="J68" s="80"/>
      <c r="K68" s="34"/>
      <c r="L68" s="71"/>
      <c r="M68" s="91">
        <f>SUM(M8:M67)</f>
        <v>187469789434</v>
      </c>
      <c r="N68" s="71"/>
      <c r="O68" s="73">
        <f>SUM(O8:O67)</f>
        <v>1734516244709</v>
      </c>
      <c r="P68" s="80"/>
      <c r="Q68" s="34">
        <f>SUM(Q8:Q67)</f>
        <v>334091912683</v>
      </c>
      <c r="R68" s="68">
        <f>SUM(R8:R67)</f>
        <v>2256077946826</v>
      </c>
      <c r="S68" s="80"/>
      <c r="T68" s="34"/>
    </row>
    <row r="69" spans="1:23" ht="30" customHeight="1" thickTop="1">
      <c r="I69" s="189"/>
    </row>
    <row r="70" spans="1:23" ht="30" customHeight="1">
      <c r="G70" s="33"/>
    </row>
    <row r="71" spans="1:23" ht="30" customHeight="1">
      <c r="G71" s="33"/>
      <c r="K71" s="8"/>
      <c r="T71" s="8"/>
      <c r="W71" s="37"/>
    </row>
    <row r="72" spans="1:23" ht="30" customHeight="1">
      <c r="M72" s="8"/>
    </row>
    <row r="73" spans="1:23" ht="30" customHeight="1">
      <c r="M73" s="8"/>
    </row>
    <row r="74" spans="1:23" ht="30" customHeight="1">
      <c r="M74" s="33"/>
    </row>
    <row r="75" spans="1:23" ht="30" customHeight="1">
      <c r="K75" s="8"/>
      <c r="M75" s="80"/>
    </row>
  </sheetData>
  <autoFilter ref="A1:A71" xr:uid="{00000000-0001-0000-0800-000000000000}"/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5" fitToHeight="0" orientation="landscape" r:id="rId1"/>
  <ignoredErrors>
    <ignoredError sqref="E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  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Ava Mobasheri</cp:lastModifiedBy>
  <cp:lastPrinted>2026-01-25T12:25:02Z</cp:lastPrinted>
  <dcterms:created xsi:type="dcterms:W3CDTF">2025-08-26T14:40:41Z</dcterms:created>
  <dcterms:modified xsi:type="dcterms:W3CDTF">2026-01-26T13:14:37Z</dcterms:modified>
</cp:coreProperties>
</file>