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\Bakhshi Sanaye Surena\رویین\گزارشات قانونی و عملکرد\صورت وضعیت پرتفوی\1404\14040930\"/>
    </mc:Choice>
  </mc:AlternateContent>
  <xr:revisionPtr revIDLastSave="0" documentId="13_ncr:1_{C9DC7460-4B10-4C18-8D58-02B634DDE554}" xr6:coauthVersionLast="47" xr6:coauthVersionMax="47" xr10:uidLastSave="{00000000-0000-0000-0000-000000000000}"/>
  <bookViews>
    <workbookView xWindow="-120" yWindow="-120" windowWidth="29040" windowHeight="15840" tabRatio="838" firstSheet="11" activeTab="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  " sheetId="22" r:id="rId19"/>
    <sheet name="درآمد اعمال اختیار" sheetId="20" r:id="rId20"/>
    <sheet name="درآمد ناشی از تغییر قیمت اوراق" sheetId="21" r:id="rId21"/>
  </sheets>
  <definedNames>
    <definedName name="_xlnm._FilterDatabase" localSheetId="8" hidden="1">'درآمد سرمایه گذاری در سهام'!$A$6:$A$64</definedName>
    <definedName name="_xlnm._FilterDatabase" localSheetId="20" hidden="1">'درآمد ناشی از تغییر قیمت اوراق'!$A$1:$A$42</definedName>
    <definedName name="_xlnm._FilterDatabase" localSheetId="18" hidden="1">'درآمد ناشی از فروش  '!$A$1:$A$54</definedName>
    <definedName name="_xlnm._FilterDatabase" localSheetId="1" hidden="1">سهام!$A$1:$C$45</definedName>
    <definedName name="_xlnm.Print_Area" localSheetId="4">اوراق!$A$1:$AM$8</definedName>
    <definedName name="_xlnm.Print_Area" localSheetId="2">'اوراق مشتقه'!$A$1:$AX$21</definedName>
    <definedName name="_xlnm.Print_Area" localSheetId="5">'تعدیل قیمت'!$A$1:$N$7</definedName>
    <definedName name="_xlnm.Print_Area" localSheetId="7">درآمد!$A$1:$K$11</definedName>
    <definedName name="_xlnm.Print_Area" localSheetId="19">'درآمد اعمال اختیار'!$A$1:$U$38</definedName>
    <definedName name="_xlnm.Print_Area" localSheetId="12">'درآمد سپرده بانکی'!$A$1:$K$12</definedName>
    <definedName name="_xlnm.Print_Area" localSheetId="10">'درآمد سرمایه گذاری در اوراق به'!$A$1:$S$7</definedName>
    <definedName name="_xlnm.Print_Area" localSheetId="8">'درآمد سرمایه گذاری در سهام'!$A$1:$U$65</definedName>
    <definedName name="_xlnm.Print_Area" localSheetId="9">'درآمد سرمایه گذاری در صندوق'!$A$1:$W$8</definedName>
    <definedName name="_xlnm.Print_Area" localSheetId="14">'درآمد سود سهام'!$A$1:$T$26</definedName>
    <definedName name="_xlnm.Print_Area" localSheetId="15">'درآمد سود صندوق'!$A$1:$L$7</definedName>
    <definedName name="_xlnm.Print_Area" localSheetId="20">'درآمد ناشی از تغییر قیمت اوراق'!$A$1:$I$42</definedName>
    <definedName name="_xlnm.Print_Area" localSheetId="13">'سایر درآمدها'!$A$1:$G$11</definedName>
    <definedName name="_xlnm.Print_Area" localSheetId="6">سپرده!$A$1:$M$12</definedName>
    <definedName name="_xlnm.Print_Area" localSheetId="1">سهام!$A$1:$AB$41</definedName>
    <definedName name="_xlnm.Print_Area" localSheetId="16">'سود اوراق بهادار'!$A$1:$T$7</definedName>
    <definedName name="_xlnm.Print_Area" localSheetId="17">'سود سپرده بانکی'!$A$1:$M$12</definedName>
    <definedName name="_xlnm.Print_Area" localSheetId="0">'صورت وضعیت'!$A$1:$C$14</definedName>
    <definedName name="_xlnm.Print_Area" localSheetId="11">'مبالغ تخصیصی اوراق'!$A$1:$R$7</definedName>
    <definedName name="_xlnm.Print_Area" localSheetId="3">'واحدهای صندوق'!$A$1:$AA$8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3" i="22" l="1"/>
  <c r="Q64" i="9"/>
  <c r="H11" i="8"/>
  <c r="G38" i="20" l="1"/>
  <c r="O38" i="20"/>
  <c r="I31" i="20" l="1"/>
  <c r="I33" i="20"/>
  <c r="I29" i="20" l="1"/>
  <c r="I30" i="20"/>
  <c r="I37" i="20"/>
  <c r="G40" i="21" l="1"/>
  <c r="G39" i="21"/>
  <c r="C40" i="21"/>
  <c r="C39" i="21"/>
  <c r="R9" i="9" l="1"/>
  <c r="R10" i="9"/>
  <c r="R11" i="9"/>
  <c r="R12" i="9"/>
  <c r="R13" i="9"/>
  <c r="R14" i="9"/>
  <c r="R15" i="9"/>
  <c r="R16" i="9"/>
  <c r="R21" i="9"/>
  <c r="R22" i="9"/>
  <c r="R23" i="9"/>
  <c r="R25" i="9"/>
  <c r="R26" i="9"/>
  <c r="R27" i="9"/>
  <c r="R28" i="9"/>
  <c r="R29" i="9"/>
  <c r="R30" i="9"/>
  <c r="R32" i="9"/>
  <c r="R33" i="9"/>
  <c r="R34" i="9"/>
  <c r="R36" i="9"/>
  <c r="R38" i="9"/>
  <c r="R39" i="9"/>
  <c r="R40" i="9"/>
  <c r="R41" i="9"/>
  <c r="R49" i="9"/>
  <c r="R50" i="9"/>
  <c r="R51" i="9"/>
  <c r="R52" i="9"/>
  <c r="R53" i="9"/>
  <c r="R54" i="9"/>
  <c r="R55" i="9"/>
  <c r="R56" i="9"/>
  <c r="R57" i="9"/>
  <c r="R58" i="9"/>
  <c r="R59" i="9"/>
  <c r="R60" i="9"/>
  <c r="R61" i="9"/>
  <c r="R62" i="9"/>
  <c r="R63" i="9"/>
  <c r="I61" i="9"/>
  <c r="I60" i="9"/>
  <c r="O64" i="9"/>
  <c r="I58" i="9"/>
  <c r="I9" i="9"/>
  <c r="I10" i="9"/>
  <c r="I13" i="9"/>
  <c r="I16" i="9"/>
  <c r="I19" i="9"/>
  <c r="I27" i="9"/>
  <c r="I28" i="9"/>
  <c r="I30" i="9"/>
  <c r="I33" i="9"/>
  <c r="I57" i="9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7" i="21"/>
  <c r="E36" i="21"/>
  <c r="E35" i="21"/>
  <c r="E19" i="21"/>
  <c r="E8" i="21"/>
  <c r="E41" i="21" s="1"/>
  <c r="E9" i="21"/>
  <c r="E10" i="21"/>
  <c r="E11" i="21"/>
  <c r="E12" i="21"/>
  <c r="E13" i="21"/>
  <c r="E14" i="21"/>
  <c r="E15" i="21"/>
  <c r="E16" i="21"/>
  <c r="E17" i="21"/>
  <c r="E18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2" i="21"/>
  <c r="E33" i="21"/>
  <c r="E34" i="21"/>
  <c r="E37" i="21"/>
  <c r="E38" i="21"/>
  <c r="E7" i="21"/>
  <c r="Q8" i="22" l="1"/>
  <c r="Q9" i="22"/>
  <c r="Q10" i="22"/>
  <c r="Q11" i="22"/>
  <c r="Q12" i="22"/>
  <c r="Q13" i="22"/>
  <c r="Q14" i="22"/>
  <c r="Q15" i="22"/>
  <c r="Q16" i="22"/>
  <c r="Q17" i="22"/>
  <c r="Q18" i="22"/>
  <c r="Q19" i="22"/>
  <c r="Q20" i="22"/>
  <c r="Q21" i="22"/>
  <c r="Q22" i="22"/>
  <c r="Q23" i="22"/>
  <c r="Q24" i="22"/>
  <c r="Q25" i="22"/>
  <c r="Q26" i="22"/>
  <c r="Q27" i="22"/>
  <c r="Q28" i="22"/>
  <c r="Q29" i="22"/>
  <c r="Q30" i="22"/>
  <c r="Q31" i="22"/>
  <c r="Q32" i="22"/>
  <c r="Q33" i="22"/>
  <c r="Q34" i="22"/>
  <c r="Q35" i="22"/>
  <c r="Q36" i="22"/>
  <c r="Q37" i="22"/>
  <c r="Q38" i="22"/>
  <c r="Q39" i="22"/>
  <c r="Q40" i="22"/>
  <c r="Q41" i="22"/>
  <c r="Q42" i="22"/>
  <c r="Q43" i="22"/>
  <c r="Q44" i="22"/>
  <c r="Q45" i="22"/>
  <c r="Q46" i="22"/>
  <c r="Q47" i="22"/>
  <c r="Q48" i="22"/>
  <c r="Q49" i="22"/>
  <c r="Q50" i="22"/>
  <c r="Q51" i="22"/>
  <c r="Q52" i="22"/>
  <c r="Q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7" i="22"/>
  <c r="E53" i="22"/>
  <c r="W22" i="2" l="1"/>
  <c r="W29" i="2"/>
  <c r="W14" i="2"/>
  <c r="W13" i="2"/>
  <c r="W19" i="2"/>
  <c r="W21" i="2"/>
  <c r="W24" i="2"/>
  <c r="W25" i="2"/>
  <c r="W26" i="2"/>
  <c r="W31" i="2"/>
  <c r="W32" i="2"/>
  <c r="W38" i="2"/>
  <c r="W37" i="2"/>
  <c r="W23" i="2"/>
  <c r="W12" i="2"/>
  <c r="W11" i="2"/>
  <c r="W10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9" i="2"/>
  <c r="S8" i="15" l="1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7" i="15"/>
  <c r="M8" i="15" l="1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7" i="15"/>
  <c r="M8" i="18"/>
  <c r="M9" i="18"/>
  <c r="M10" i="18"/>
  <c r="M7" i="18"/>
  <c r="G10" i="18"/>
  <c r="G9" i="18"/>
  <c r="G8" i="18"/>
  <c r="G7" i="18"/>
  <c r="J8" i="7"/>
  <c r="J9" i="7"/>
  <c r="J10" i="7"/>
  <c r="J7" i="7"/>
  <c r="H41" i="21"/>
  <c r="B41" i="21" l="1"/>
  <c r="D41" i="21"/>
  <c r="F41" i="21"/>
  <c r="U38" i="20"/>
  <c r="K38" i="20"/>
  <c r="E38" i="20"/>
  <c r="Q38" i="20"/>
  <c r="N36" i="20"/>
  <c r="I32" i="20"/>
  <c r="N32" i="20" s="1"/>
  <c r="I28" i="20"/>
  <c r="N28" i="20" s="1"/>
  <c r="I27" i="20"/>
  <c r="N27" i="20" s="1"/>
  <c r="I26" i="20"/>
  <c r="N26" i="20" s="1"/>
  <c r="I12" i="20"/>
  <c r="N12" i="20" s="1"/>
  <c r="I10" i="20"/>
  <c r="N10" i="20" s="1"/>
  <c r="N38" i="20" l="1"/>
  <c r="S38" i="20"/>
  <c r="I38" i="20"/>
  <c r="Q62" i="9" l="1"/>
  <c r="O53" i="22"/>
  <c r="M53" i="22"/>
  <c r="K53" i="22"/>
  <c r="G53" i="22"/>
  <c r="C53" i="22"/>
  <c r="Q63" i="9"/>
  <c r="G62" i="9"/>
  <c r="I62" i="9" s="1"/>
  <c r="Q26" i="9"/>
  <c r="G26" i="9"/>
  <c r="I26" i="9" s="1"/>
  <c r="G24" i="9"/>
  <c r="Q39" i="9"/>
  <c r="G39" i="9"/>
  <c r="I39" i="9" s="1"/>
  <c r="Q36" i="9"/>
  <c r="G36" i="9"/>
  <c r="I36" i="9" s="1"/>
  <c r="Q52" i="9"/>
  <c r="G52" i="9"/>
  <c r="I52" i="9" s="1"/>
  <c r="Q32" i="9"/>
  <c r="G32" i="9"/>
  <c r="I32" i="9" s="1"/>
  <c r="G20" i="9"/>
  <c r="I20" i="9" s="1"/>
  <c r="Q40" i="9"/>
  <c r="G40" i="9"/>
  <c r="I40" i="9" s="1"/>
  <c r="Q51" i="9"/>
  <c r="G51" i="9"/>
  <c r="I51" i="9" s="1"/>
  <c r="G43" i="9"/>
  <c r="I43" i="9" s="1"/>
  <c r="Q48" i="9"/>
  <c r="G48" i="9"/>
  <c r="I48" i="9" s="1"/>
  <c r="Q42" i="9"/>
  <c r="G42" i="9"/>
  <c r="I42" i="9" s="1"/>
  <c r="Q29" i="9"/>
  <c r="G29" i="9"/>
  <c r="I29" i="9" s="1"/>
  <c r="G8" i="9"/>
  <c r="I8" i="9" s="1"/>
  <c r="G41" i="9"/>
  <c r="I41" i="9" s="1"/>
  <c r="G22" i="9"/>
  <c r="I22" i="9" s="1"/>
  <c r="Q34" i="9"/>
  <c r="G34" i="9"/>
  <c r="I34" i="9" s="1"/>
  <c r="Q38" i="9"/>
  <c r="G38" i="9"/>
  <c r="I38" i="9" s="1"/>
  <c r="Q47" i="9"/>
  <c r="G47" i="9"/>
  <c r="I47" i="9" s="1"/>
  <c r="Q31" i="9"/>
  <c r="G31" i="9"/>
  <c r="Q46" i="9"/>
  <c r="G46" i="9"/>
  <c r="I46" i="9" s="1"/>
  <c r="Q11" i="9"/>
  <c r="G11" i="9"/>
  <c r="I11" i="9" s="1"/>
  <c r="Q23" i="9"/>
  <c r="G23" i="9"/>
  <c r="I23" i="9" s="1"/>
  <c r="G21" i="9"/>
  <c r="I21" i="9" s="1"/>
  <c r="G25" i="9"/>
  <c r="I25" i="9" s="1"/>
  <c r="G37" i="9"/>
  <c r="I37" i="9" s="1"/>
  <c r="G35" i="9"/>
  <c r="G14" i="9"/>
  <c r="I14" i="9" s="1"/>
  <c r="G44" i="9"/>
  <c r="I44" i="9" s="1"/>
  <c r="G55" i="9"/>
  <c r="I55" i="9" s="1"/>
  <c r="Q59" i="9"/>
  <c r="G59" i="9"/>
  <c r="I59" i="9" s="1"/>
  <c r="I12" i="9"/>
  <c r="I15" i="9"/>
  <c r="I49" i="9"/>
  <c r="I18" i="9"/>
  <c r="I50" i="9"/>
  <c r="I45" i="9"/>
  <c r="I17" i="9"/>
  <c r="I53" i="9"/>
  <c r="I54" i="9"/>
  <c r="I56" i="9"/>
  <c r="R24" i="2"/>
  <c r="E64" i="9" l="1"/>
  <c r="I35" i="9"/>
  <c r="I24" i="9"/>
  <c r="I31" i="9"/>
  <c r="I63" i="9"/>
  <c r="I41" i="21"/>
  <c r="I53" i="22"/>
  <c r="G64" i="9"/>
  <c r="F11" i="7"/>
  <c r="M19" i="9"/>
  <c r="R19" i="9" s="1"/>
  <c r="M17" i="9"/>
  <c r="R17" i="9" s="1"/>
  <c r="C64" i="9"/>
  <c r="AA41" i="2" l="1"/>
  <c r="H11" i="13" l="1"/>
  <c r="G41" i="21" l="1"/>
  <c r="W41" i="2"/>
  <c r="Y41" i="2"/>
  <c r="Q41" i="2"/>
  <c r="O41" i="2"/>
  <c r="M41" i="2"/>
  <c r="K41" i="2"/>
  <c r="I41" i="2"/>
  <c r="G41" i="2"/>
  <c r="E41" i="2"/>
  <c r="L11" i="7"/>
  <c r="H11" i="7"/>
  <c r="D11" i="7"/>
  <c r="M42" i="9"/>
  <c r="R42" i="9" s="1"/>
  <c r="M35" i="9"/>
  <c r="R35" i="9" s="1"/>
  <c r="M18" i="9"/>
  <c r="R18" i="9" s="1"/>
  <c r="M20" i="9"/>
  <c r="R20" i="9" s="1"/>
  <c r="M37" i="9"/>
  <c r="R37" i="9" s="1"/>
  <c r="M24" i="9"/>
  <c r="R24" i="9" s="1"/>
  <c r="M45" i="9"/>
  <c r="R45" i="9" s="1"/>
  <c r="M43" i="9"/>
  <c r="R43" i="9" s="1"/>
  <c r="M8" i="9"/>
  <c r="R8" i="9" s="1"/>
  <c r="M44" i="9"/>
  <c r="R44" i="9" s="1"/>
  <c r="M48" i="9"/>
  <c r="R48" i="9" s="1"/>
  <c r="M46" i="9"/>
  <c r="R46" i="9" s="1"/>
  <c r="M47" i="9"/>
  <c r="R47" i="9" s="1"/>
  <c r="M31" i="9"/>
  <c r="R31" i="9" s="1"/>
  <c r="Q25" i="15"/>
  <c r="O25" i="15"/>
  <c r="M25" i="15"/>
  <c r="K25" i="15"/>
  <c r="I25" i="15"/>
  <c r="F10" i="14"/>
  <c r="D10" i="14"/>
  <c r="D11" i="13"/>
  <c r="I11" i="18"/>
  <c r="C11" i="18"/>
  <c r="R64" i="9" l="1"/>
  <c r="M64" i="9"/>
  <c r="I64" i="9"/>
  <c r="S41" i="2"/>
  <c r="M11" i="18"/>
  <c r="G11" i="18"/>
  <c r="J11" i="7"/>
  <c r="S25" i="15"/>
  <c r="F11" i="8" l="1"/>
  <c r="C41" i="21" l="1"/>
</calcChain>
</file>

<file path=xl/sharedStrings.xml><?xml version="1.0" encoding="utf-8"?>
<sst xmlns="http://schemas.openxmlformats.org/spreadsheetml/2006/main" count="686" uniqueCount="271">
  <si>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</si>
  <si>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</si>
  <si>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</si>
  <si>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</si>
  <si>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</si>
  <si>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</si>
  <si>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</si>
  <si>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</si>
  <si>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</si>
  <si>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</si>
  <si>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</si>
  <si>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</si>
  <si>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</si>
  <si>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</si>
  <si>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</si>
  <si>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</si>
  <si>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خودرو</t>
  </si>
  <si>
    <t>ایمن خودرو شرق</t>
  </si>
  <si>
    <t>بانک ملت</t>
  </si>
  <si>
    <t>بانک‌اقتصادنوین‌</t>
  </si>
  <si>
    <t>بیمه اتکایی ایران معین</t>
  </si>
  <si>
    <t>پالایش نفت تهران</t>
  </si>
  <si>
    <t>پالایش نفت لاوان</t>
  </si>
  <si>
    <t>پویا</t>
  </si>
  <si>
    <t>توسعه نیشکر و  صنایع جانبی</t>
  </si>
  <si>
    <t>تولیدی برنا باطری</t>
  </si>
  <si>
    <t>سرمایه گذاری امین مهرگان</t>
  </si>
  <si>
    <t>صنایع ارتباطی آوا</t>
  </si>
  <si>
    <t>صنعتی بهپاک</t>
  </si>
  <si>
    <t>فولاد  خوزستان</t>
  </si>
  <si>
    <t>فولاد امیرکبیرکاشان</t>
  </si>
  <si>
    <t>فولاد مبارکه اصفهان</t>
  </si>
  <si>
    <t>فولاد هرمزگان جنوب</t>
  </si>
  <si>
    <t>فولاد کاوه جنوب کیش</t>
  </si>
  <si>
    <t>گروه‌صنعتی‌سپاهان‌</t>
  </si>
  <si>
    <t>مدیریت نیروگاهی ایرانیان مپنا</t>
  </si>
  <si>
    <t>ملی‌ صنایع‌ مس‌ ایران‌</t>
  </si>
  <si>
    <t>نورایستا پلاستیک</t>
  </si>
  <si>
    <t>نوردوقطعات‌ فولادی‌</t>
  </si>
  <si>
    <t>کانی کربن طبس</t>
  </si>
  <si>
    <t>کشتیرانی جمهوری اسلامی ایران</t>
  </si>
  <si>
    <t>مخابرات ایران</t>
  </si>
  <si>
    <t>بازرسی مهندسی و صنعتی ایران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</si>
  <si>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</si>
  <si>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</si>
  <si>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</si>
  <si>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</si>
  <si>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</si>
  <si>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</si>
  <si>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</si>
  <si>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</si>
  <si>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</si>
  <si>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</si>
  <si>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</si>
  <si>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</si>
  <si>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 خرید</t>
  </si>
  <si>
    <t>موقعیت فروش</t>
  </si>
  <si>
    <t>-</t>
  </si>
  <si>
    <t>اختیارخ فولاد-1900-1404/09/12</t>
  </si>
  <si>
    <t>1404/09/12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</si>
  <si>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</si>
  <si>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</si>
  <si>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</si>
  <si>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</si>
  <si>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</si>
  <si>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</si>
  <si>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</si>
  <si>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</si>
  <si>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</si>
  <si>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</si>
  <si>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</si>
  <si>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</si>
  <si>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</si>
  <si>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</si>
  <si>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</si>
  <si>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</si>
  <si>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</si>
  <si>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</si>
  <si>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</si>
  <si>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</si>
  <si>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</si>
  <si>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</si>
  <si>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</si>
  <si>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</si>
  <si>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</si>
  <si>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</si>
  <si>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</si>
  <si>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</si>
  <si>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</si>
  <si>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</si>
  <si>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خاورمیانه نیایش</t>
  </si>
  <si>
    <t>سپرده کوتاه مدت بانک گردشگری آپادانا</t>
  </si>
  <si>
    <t>سپرده کوتاه مدت بانک ملی بورس اوراق بهادار</t>
  </si>
  <si>
    <t>سپرده کوتاه مدت بانک سپه بلوار کشاورز تهران</t>
  </si>
  <si>
    <t>صورت وضعیت درآمدها رویین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</si>
  <si>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</si>
  <si>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</si>
  <si>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</si>
  <si>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</si>
  <si>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</si>
  <si>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</si>
  <si>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</si>
  <si>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</si>
  <si>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</si>
  <si>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</si>
  <si>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</si>
  <si>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</si>
  <si>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</si>
  <si>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</si>
  <si>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</si>
  <si>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</si>
  <si>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</si>
  <si>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</si>
  <si>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 .بیمه ایران - معین</t>
  </si>
  <si>
    <t>پالایش نفت اصفهان</t>
  </si>
  <si>
    <t>سرمایه گذاری مهر</t>
  </si>
  <si>
    <t>توسعه سرمایه و صنعت غدیر</t>
  </si>
  <si>
    <t>دشت‌ مرغاب‌</t>
  </si>
  <si>
    <t>کشتیرانی دریای خزر</t>
  </si>
  <si>
    <t>صنایع غذایی رضوی</t>
  </si>
  <si>
    <t>سایپا</t>
  </si>
  <si>
    <t>-2-2</t>
  </si>
  <si>
    <t>درآمد حاصل از سرمایه­گذاری در واحدهای صندوق</t>
  </si>
  <si>
    <t>درآمد سود صندوق</t>
  </si>
  <si>
    <t>درآمد حاصل از سرمایه­گذاری در اوراق بهادار با درآمد ثابت:</t>
  </si>
  <si>
    <t>عنوان</t>
  </si>
  <si>
    <t>درآمد سود اوراق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</si>
  <si>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</si>
  <si>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</si>
  <si>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</si>
  <si>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</si>
  <si>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</si>
  <si>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</si>
  <si>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</si>
  <si>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</si>
  <si>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</si>
  <si>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</si>
  <si>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</si>
  <si>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</si>
  <si>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</si>
  <si>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</si>
  <si>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</si>
  <si>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</si>
  <si>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</si>
  <si>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</si>
  <si>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</si>
  <si>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</si>
  <si>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</si>
  <si>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1404/04/22</t>
  </si>
  <si>
    <t>1404/04/30</t>
  </si>
  <si>
    <t>1404/05/13</t>
  </si>
  <si>
    <t>1404/05/14</t>
  </si>
  <si>
    <t>1404/04/05</t>
  </si>
  <si>
    <t>1404/05/05</t>
  </si>
  <si>
    <t>1404/04/29</t>
  </si>
  <si>
    <t>1404/04/21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</si>
  <si>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</si>
  <si>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</si>
  <si>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</si>
  <si>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</si>
  <si>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</si>
  <si>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</si>
  <si>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</si>
  <si>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</si>
  <si>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</si>
  <si>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</si>
  <si>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</si>
  <si>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</si>
  <si>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</si>
  <si>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</si>
  <si>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</si>
  <si>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</si>
  <si>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</si>
  <si>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ارزش اعمال</t>
  </si>
  <si>
    <t>ارزش دفتری اختیار</t>
  </si>
  <si>
    <t>کارمزد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</si>
  <si>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</si>
  <si>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</si>
  <si>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</si>
  <si>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</si>
  <si>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صندوق سرمایه گذاری بخشی صنایع سورنا- نماد رویین</t>
  </si>
  <si>
    <t>صورت وضعیت پرتفوی</t>
  </si>
  <si>
    <t xml:space="preserve">صورت وضعیت پرتفوی </t>
  </si>
  <si>
    <t>صندوق سرمایه گذاری بخشی صنایع سورنا-نماد رویین</t>
  </si>
  <si>
    <t>صورت وضعیت درآمدها</t>
  </si>
  <si>
    <t xml:space="preserve">صورت وضعیت درآمدها </t>
  </si>
  <si>
    <t>درصد به کل دارایی‌ها</t>
  </si>
  <si>
    <t>سرمایه‌گذاری‌توکافولاد</t>
  </si>
  <si>
    <t>معدنی و صنعتی گل گهر</t>
  </si>
  <si>
    <t xml:space="preserve">گروه مپنا </t>
  </si>
  <si>
    <t>مس‌ شهیدباهنر</t>
  </si>
  <si>
    <t>توسعه‌معادن‌وفلزات‌</t>
  </si>
  <si>
    <t>اختیارخ فولاد-2800-1404/09/12</t>
  </si>
  <si>
    <t>اختیارخ فولاد-2600-1404/09/12</t>
  </si>
  <si>
    <t>2-1</t>
  </si>
  <si>
    <t>2-3</t>
  </si>
  <si>
    <t>2-4</t>
  </si>
  <si>
    <t>2-5</t>
  </si>
  <si>
    <t>2-1-درآمد حاصل از سرمایه­گذاری در سهام و حق تقدم سهام</t>
  </si>
  <si>
    <t>2-3-</t>
  </si>
  <si>
    <t>2-3-1</t>
  </si>
  <si>
    <t>2-4-</t>
  </si>
  <si>
    <t>2-5-</t>
  </si>
  <si>
    <t>تولیدی چدن سازان</t>
  </si>
  <si>
    <t>جنرال مکانیک</t>
  </si>
  <si>
    <t>سپنتا</t>
  </si>
  <si>
    <t>نورد آلومینیوم</t>
  </si>
  <si>
    <t>اختیارخ فولاد-3250-1404/09/12</t>
  </si>
  <si>
    <t>اختیارخ فولاد-3000-1404/09/12</t>
  </si>
  <si>
    <t>توسعه‌معادن‌وفلزات</t>
  </si>
  <si>
    <t>گروه مپنا</t>
  </si>
  <si>
    <t>1404/07/22</t>
  </si>
  <si>
    <t>برای ماه منتهی به 1404/08/30</t>
  </si>
  <si>
    <t>1404/08/30</t>
  </si>
  <si>
    <t>آهن و فولاد غدیر ایرانیان</t>
  </si>
  <si>
    <t>صبا فولاد خلیج فارس</t>
  </si>
  <si>
    <t>معدنی و صنعتی چادرملو</t>
  </si>
  <si>
    <t>پویا زرکان آق دره</t>
  </si>
  <si>
    <t>فراورده های نسوزایران</t>
  </si>
  <si>
    <t>سرمایه گذاری صدرتامین</t>
  </si>
  <si>
    <t>مس شهیدباهنر</t>
  </si>
  <si>
    <t>فولاد خوزستان</t>
  </si>
  <si>
    <t>ایران خودرو</t>
  </si>
  <si>
    <t>فراورده‌ های‌ نسوزایران‌</t>
  </si>
  <si>
    <t>معدنی‌وصنعتی‌چادرملو</t>
  </si>
  <si>
    <t>توسعه نیشکر و صنایع جانبی</t>
  </si>
  <si>
    <t>نوردوقطعات فولادی</t>
  </si>
  <si>
    <t>ملی صنایع مس ایران</t>
  </si>
  <si>
    <t>بانک اقتصاد نوین</t>
  </si>
  <si>
    <t>گروه صنعتی سپاهان</t>
  </si>
  <si>
    <t>سرمایه‌گذاری مهر</t>
  </si>
  <si>
    <t>دشت مرغاب</t>
  </si>
  <si>
    <t>اختیارخ فولاد-6500-1404/05/15</t>
  </si>
  <si>
    <t>اختیارخ وبملت-3250-1404/05/22</t>
  </si>
  <si>
    <t>اختیارخ وبملت-3500-1404/05/22</t>
  </si>
  <si>
    <t>اختیارخ وبملت-3750-1404/05/22</t>
  </si>
  <si>
    <t>اختیارخ وبملت-4000-1404/05/22</t>
  </si>
  <si>
    <t>اختیارخ وبملت-4500-1404/05/22</t>
  </si>
  <si>
    <t>اختیارخ وبملت-2000-1404/04/25</t>
  </si>
  <si>
    <t>اختیارخ فولاد-2400-1404/07/09</t>
  </si>
  <si>
    <t>اختیارخ فولاد-2600-1404/07/09</t>
  </si>
  <si>
    <t>اختیارخ فولاد-3000-1404/07/09</t>
  </si>
  <si>
    <t>اختیارخ فولاد-3250-1404/07/09</t>
  </si>
  <si>
    <t>اختیارخ فولاد-3500-1404/07/09</t>
  </si>
  <si>
    <t>اختیارخ فولاد-3750-1404/07/09</t>
  </si>
  <si>
    <t>اختیارخ فولاد-4000-1404/07/09</t>
  </si>
  <si>
    <t>اختیارخ فولاد-4500-1404/07/09</t>
  </si>
  <si>
    <t>اختیارخ فولاد-5000-1404/07/09</t>
  </si>
  <si>
    <t>اختیارخ فولاد-5500-1404/07/09</t>
  </si>
  <si>
    <t>اختیارخ فولاد-6000-1404/07/09</t>
  </si>
  <si>
    <t>اختیارخ اهرم-18000-1404/08/28</t>
  </si>
  <si>
    <t>اختیارخ اهرم-16000-1404/08/28</t>
  </si>
  <si>
    <t>اختیارخ اهرم-30000-1404/08/28</t>
  </si>
  <si>
    <t>اختیارف اهرم-16000-1404/07/30</t>
  </si>
  <si>
    <t>اختیارخ فولاد-2200-1404/09/12</t>
  </si>
  <si>
    <t>اختیارخ فولاد-1700-1404/09/12</t>
  </si>
  <si>
    <t>برای ماه منتهی به 1404/09/30</t>
  </si>
  <si>
    <t>1404/09/30</t>
  </si>
  <si>
    <t>1404/09/08</t>
  </si>
  <si>
    <t>آلومینیوم ایران</t>
  </si>
  <si>
    <t>هامون نایزه</t>
  </si>
  <si>
    <t>اختیارخ فولاد-3500-1404/11/08</t>
  </si>
  <si>
    <t>اختیارخ فولاد-3750-1404/11/08</t>
  </si>
  <si>
    <t>1404/11/08</t>
  </si>
  <si>
    <t>شمش طلا GoldBar</t>
  </si>
  <si>
    <t>شمش نقره SilverBar</t>
  </si>
  <si>
    <t>توسعه‌معادن‌و‌فلزات</t>
  </si>
  <si>
    <t>ح. بیمه ایران معین</t>
  </si>
  <si>
    <t>اختیارخ فولاد-37500-1404/11/08</t>
  </si>
  <si>
    <t>بهای تمام شده سهم</t>
  </si>
  <si>
    <t>مالیات اعمال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</si>
</sst>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18">
    <font>
      <sz val="10"/>
      <color rgb="FF000000"/>
      <name val="Arial"/>
      <charset val="1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color rgb="FF1E90FF"/>
      <name val="B Nazanin"/>
      <charset val="178"/>
    </font>
    <font>
      <sz val="12"/>
      <color rgb="FFFF0000"/>
      <name val="B Nazanin"/>
      <charset val="178"/>
    </font>
    <font>
      <b/>
      <sz val="12"/>
      <color rgb="FFFF0000"/>
      <name val="B Nazanin"/>
      <charset val="178"/>
    </font>
    <font>
      <sz val="12"/>
      <color theme="5" tint="-0.249977111117893"/>
      <name val="B Nazanin"/>
      <charset val="178"/>
    </font>
    <font>
      <sz val="12"/>
      <color theme="1"/>
      <name val="B Nazanin"/>
      <charset val="178"/>
    </font>
    <font>
      <sz val="14"/>
      <color rgb="FF000000"/>
      <name val="Arial"/>
      <family val="2"/>
    </font>
    <font>
      <b/>
      <sz val="12"/>
      <color theme="1"/>
      <name val="B Nazanin"/>
      <charset val="178"/>
    </font>
    <font>
      <sz val="13"/>
      <name val="B Nazanin"/>
      <charset val="178"/>
    </font>
    <font>
      <sz val="12"/>
      <name val="B Nazanin"/>
      <charset val="178"/>
    </font>
    <font>
      <sz val="8"/>
      <name val="Arial"/>
      <family val="2"/>
    </font>
    <font>
      <b/>
      <sz val="12"/>
      <name val="B Nazanin"/>
      <charset val="178"/>
    </font>
    <font>
      <sz val="10"/>
      <color rgb="FF000000"/>
      <name val="Arial"/>
      <family val="2"/>
    </font>
    <font>
      <sz val="10"/>
      <color rgb="FF333333"/>
      <name val="IRANSans"/>
    </font>
    <font>
      <sz val="11"/>
      <color theme="1"/>
      <name val="B Nazanin"/>
      <charset val="178"/>
    </font>
    <font>
      <sz val="11"/>
      <color rgb="FF262626"/>
      <name val="IRANSans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223"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3" fontId="7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0" fontId="2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1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horizontal="left"/>
    </xf>
    <xf numFmtId="38" fontId="1" fillId="0" borderId="3" xfId="0" applyNumberFormat="1" applyFont="1" applyBorder="1" applyAlignment="1">
      <alignment horizontal="center" vertical="center" wrapText="1"/>
    </xf>
    <xf numFmtId="38" fontId="2" fillId="0" borderId="2" xfId="0" applyNumberFormat="1" applyFont="1" applyBorder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38" fontId="1" fillId="0" borderId="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38" fontId="1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left"/>
    </xf>
    <xf numFmtId="10" fontId="2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3" fontId="10" fillId="0" borderId="0" xfId="0" applyNumberFormat="1" applyFont="1"/>
    <xf numFmtId="38" fontId="5" fillId="0" borderId="5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38" fontId="1" fillId="3" borderId="3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3" fontId="2" fillId="3" borderId="0" xfId="0" applyNumberFormat="1" applyFont="1" applyFill="1" applyAlignment="1">
      <alignment horizontal="center" vertical="center"/>
    </xf>
    <xf numFmtId="38" fontId="2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3" fontId="7" fillId="3" borderId="0" xfId="0" applyNumberFormat="1" applyFont="1" applyFill="1" applyAlignment="1">
      <alignment horizontal="center" vertical="center"/>
    </xf>
    <xf numFmtId="38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3" fontId="11" fillId="3" borderId="0" xfId="0" applyNumberFormat="1" applyFont="1" applyFill="1" applyAlignment="1">
      <alignment horizontal="center" vertical="center"/>
    </xf>
    <xf numFmtId="3" fontId="10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38" fontId="11" fillId="3" borderId="4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/>
    </xf>
    <xf numFmtId="38" fontId="5" fillId="3" borderId="5" xfId="0" applyNumberFormat="1" applyFont="1" applyFill="1" applyBorder="1" applyAlignment="1">
      <alignment horizontal="center" vertical="center"/>
    </xf>
    <xf numFmtId="3" fontId="1" fillId="3" borderId="0" xfId="0" applyNumberFormat="1" applyFont="1" applyFill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3" fontId="11" fillId="0" borderId="2" xfId="0" applyNumberFormat="1" applyFont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left"/>
    </xf>
    <xf numFmtId="38" fontId="13" fillId="0" borderId="5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right" vertical="center"/>
    </xf>
    <xf numFmtId="38" fontId="1" fillId="3" borderId="0" xfId="0" applyNumberFormat="1" applyFont="1" applyFill="1" applyAlignment="1">
      <alignment horizontal="center" vertical="center"/>
    </xf>
    <xf numFmtId="38" fontId="1" fillId="3" borderId="5" xfId="0" applyNumberFormat="1" applyFont="1" applyFill="1" applyBorder="1" applyAlignment="1">
      <alignment horizontal="center" vertical="center"/>
    </xf>
    <xf numFmtId="38" fontId="13" fillId="3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 readingOrder="2"/>
    </xf>
    <xf numFmtId="164" fontId="11" fillId="3" borderId="0" xfId="1" applyNumberFormat="1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horizontal="center"/>
    </xf>
    <xf numFmtId="38" fontId="1" fillId="0" borderId="0" xfId="0" applyNumberFormat="1" applyFont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164" fontId="2" fillId="3" borderId="0" xfId="1" applyNumberFormat="1" applyFont="1" applyFill="1" applyAlignment="1">
      <alignment horizontal="center" vertical="center"/>
    </xf>
    <xf numFmtId="38" fontId="2" fillId="3" borderId="2" xfId="0" applyNumberFormat="1" applyFont="1" applyFill="1" applyBorder="1" applyAlignment="1">
      <alignment horizontal="center" vertical="center"/>
    </xf>
    <xf numFmtId="38" fontId="7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38" fontId="13" fillId="0" borderId="8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1" fillId="0" borderId="5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37" fontId="1" fillId="0" borderId="2" xfId="1" applyNumberFormat="1" applyFont="1" applyFill="1" applyBorder="1" applyAlignment="1">
      <alignment horizontal="center" vertical="center" wrapText="1"/>
    </xf>
    <xf numFmtId="164" fontId="1" fillId="0" borderId="2" xfId="1" applyNumberFormat="1" applyFont="1" applyFill="1" applyBorder="1" applyAlignment="1">
      <alignment horizontal="center" vertical="center" wrapText="1"/>
    </xf>
    <xf numFmtId="164" fontId="1" fillId="0" borderId="3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Alignment="1">
      <alignment horizontal="right" vertical="center"/>
    </xf>
    <xf numFmtId="37" fontId="2" fillId="0" borderId="0" xfId="1" applyNumberFormat="1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/>
    </xf>
    <xf numFmtId="37" fontId="4" fillId="0" borderId="0" xfId="1" applyNumberFormat="1" applyFont="1" applyFill="1" applyBorder="1" applyAlignment="1">
      <alignment horizontal="center" vertical="center" wrapText="1"/>
    </xf>
    <xf numFmtId="37" fontId="2" fillId="0" borderId="0" xfId="1" applyNumberFormat="1" applyFont="1" applyFill="1" applyBorder="1" applyAlignment="1">
      <alignment horizontal="center" vertical="center"/>
    </xf>
    <xf numFmtId="37" fontId="4" fillId="0" borderId="2" xfId="1" applyNumberFormat="1" applyFont="1" applyFill="1" applyBorder="1" applyAlignment="1">
      <alignment horizontal="center" vertical="center" wrapText="1"/>
    </xf>
    <xf numFmtId="37" fontId="7" fillId="0" borderId="0" xfId="1" applyNumberFormat="1" applyFont="1" applyFill="1" applyBorder="1" applyAlignment="1">
      <alignment horizontal="center" vertical="center"/>
    </xf>
    <xf numFmtId="37" fontId="7" fillId="0" borderId="0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/>
    </xf>
    <xf numFmtId="164" fontId="7" fillId="0" borderId="0" xfId="1" applyNumberFormat="1" applyFont="1" applyFill="1" applyAlignment="1">
      <alignment vertical="center"/>
    </xf>
    <xf numFmtId="37" fontId="1" fillId="0" borderId="7" xfId="1" applyNumberFormat="1" applyFont="1" applyFill="1" applyBorder="1" applyAlignment="1">
      <alignment horizontal="center" vertical="center"/>
    </xf>
    <xf numFmtId="164" fontId="1" fillId="0" borderId="7" xfId="1" applyNumberFormat="1" applyFont="1" applyFill="1" applyBorder="1" applyAlignment="1">
      <alignment horizontal="center" vertical="center"/>
    </xf>
    <xf numFmtId="37" fontId="9" fillId="0" borderId="7" xfId="1" applyNumberFormat="1" applyFont="1" applyFill="1" applyBorder="1" applyAlignment="1">
      <alignment horizontal="center" vertical="center"/>
    </xf>
    <xf numFmtId="37" fontId="5" fillId="0" borderId="7" xfId="1" applyNumberFormat="1" applyFont="1" applyFill="1" applyBorder="1" applyAlignment="1">
      <alignment horizontal="center" vertical="center"/>
    </xf>
    <xf numFmtId="37" fontId="2" fillId="0" borderId="0" xfId="1" applyNumberFormat="1" applyFont="1" applyFill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3" fontId="15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center" vertical="center"/>
    </xf>
    <xf numFmtId="38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1" fontId="2" fillId="0" borderId="0" xfId="0" applyNumberFormat="1" applyFont="1" applyAlignment="1">
      <alignment horizontal="center" vertical="center"/>
    </xf>
    <xf numFmtId="38" fontId="2" fillId="0" borderId="0" xfId="0" applyNumberFormat="1" applyFont="1" applyAlignment="1">
      <alignment horizontal="left"/>
    </xf>
    <xf numFmtId="38" fontId="7" fillId="3" borderId="0" xfId="0" applyNumberFormat="1" applyFont="1" applyFill="1" applyAlignment="1">
      <alignment horizontal="center" vertical="center"/>
    </xf>
    <xf numFmtId="38" fontId="13" fillId="0" borderId="2" xfId="0" applyNumberFormat="1" applyFont="1" applyBorder="1" applyAlignment="1">
      <alignment horizontal="center" vertical="center"/>
    </xf>
    <xf numFmtId="38" fontId="13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4" borderId="10" xfId="0" applyFont="1" applyFill="1" applyBorder="1" applyAlignment="1">
      <alignment horizontal="right" vertical="center" wrapText="1" shrinkToFit="1" readingOrder="2"/>
    </xf>
    <xf numFmtId="0" fontId="2" fillId="0" borderId="0" xfId="0" applyFont="1" applyAlignment="1">
      <alignment horizontal="center" vertical="center" readingOrder="2"/>
    </xf>
    <xf numFmtId="3" fontId="17" fillId="0" borderId="0" xfId="0" applyNumberFormat="1" applyFont="1" applyAlignment="1">
      <alignment horizontal="left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38" fontId="1" fillId="0" borderId="2" xfId="0" applyNumberFormat="1" applyFont="1" applyBorder="1" applyAlignment="1">
      <alignment horizontal="center" vertical="center" wrapText="1"/>
    </xf>
    <xf numFmtId="38" fontId="1" fillId="0" borderId="9" xfId="0" applyNumberFormat="1" applyFont="1" applyBorder="1" applyAlignment="1">
      <alignment horizontal="center" vertical="center"/>
    </xf>
    <xf numFmtId="3" fontId="2" fillId="3" borderId="0" xfId="0" applyNumberFormat="1" applyFont="1" applyFill="1" applyAlignment="1">
      <alignment horizontal="left"/>
    </xf>
    <xf numFmtId="43" fontId="7" fillId="0" borderId="0" xfId="1" applyFont="1" applyFill="1" applyAlignment="1">
      <alignment horizontal="right" vertical="center" wrapText="1"/>
    </xf>
    <xf numFmtId="164" fontId="7" fillId="0" borderId="0" xfId="1" applyNumberFormat="1" applyFont="1" applyFill="1" applyAlignment="1">
      <alignment horizontal="right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37" fontId="4" fillId="0" borderId="0" xfId="1" applyNumberFormat="1" applyFont="1" applyFill="1" applyBorder="1" applyAlignment="1">
      <alignment horizontal="center" vertical="center"/>
    </xf>
    <xf numFmtId="164" fontId="5" fillId="0" borderId="7" xfId="1" applyNumberFormat="1" applyFont="1" applyFill="1" applyBorder="1" applyAlignment="1">
      <alignment horizontal="center" vertical="center"/>
    </xf>
    <xf numFmtId="37" fontId="5" fillId="0" borderId="11" xfId="1" applyNumberFormat="1" applyFont="1" applyFill="1" applyBorder="1" applyAlignment="1">
      <alignment horizontal="center" vertical="center"/>
    </xf>
    <xf numFmtId="37" fontId="4" fillId="3" borderId="0" xfId="1" applyNumberFormat="1" applyFont="1" applyFill="1" applyBorder="1" applyAlignment="1">
      <alignment horizontal="center" vertical="center"/>
    </xf>
    <xf numFmtId="37" fontId="1" fillId="0" borderId="8" xfId="1" applyNumberFormat="1" applyFont="1" applyFill="1" applyBorder="1" applyAlignment="1">
      <alignment horizontal="center" vertical="center" wrapText="1"/>
    </xf>
    <xf numFmtId="37" fontId="4" fillId="0" borderId="0" xfId="1" applyNumberFormat="1" applyFont="1" applyFill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164" fontId="7" fillId="0" borderId="0" xfId="1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8" fontId="11" fillId="3" borderId="2" xfId="0" applyNumberFormat="1" applyFont="1" applyFill="1" applyBorder="1" applyAlignment="1">
      <alignment horizontal="center" vertical="center"/>
    </xf>
    <xf numFmtId="38" fontId="4" fillId="3" borderId="2" xfId="0" applyNumberFormat="1" applyFont="1" applyFill="1" applyBorder="1" applyAlignment="1">
      <alignment horizontal="center" vertical="center"/>
    </xf>
    <xf numFmtId="40" fontId="2" fillId="3" borderId="0" xfId="0" applyNumberFormat="1" applyFont="1" applyFill="1" applyAlignment="1">
      <alignment horizontal="center" vertical="center"/>
    </xf>
    <xf numFmtId="37" fontId="7" fillId="3" borderId="0" xfId="1" applyNumberFormat="1" applyFont="1" applyFill="1" applyBorder="1" applyAlignment="1">
      <alignment horizontal="center" vertical="center" wrapText="1"/>
    </xf>
    <xf numFmtId="37" fontId="4" fillId="3" borderId="0" xfId="1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2" fillId="0" borderId="0" xfId="1" applyNumberFormat="1" applyFont="1" applyFill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39" fontId="2" fillId="0" borderId="0" xfId="1" applyNumberFormat="1" applyFont="1" applyAlignment="1">
      <alignment horizontal="center" vertical="center" wrapText="1"/>
    </xf>
    <xf numFmtId="164" fontId="2" fillId="3" borderId="0" xfId="1" applyNumberFormat="1" applyFont="1" applyFill="1" applyAlignment="1">
      <alignment horizontal="center" vertical="center" wrapText="1"/>
    </xf>
    <xf numFmtId="38" fontId="2" fillId="3" borderId="0" xfId="0" applyNumberFormat="1" applyFont="1" applyFill="1" applyAlignment="1">
      <alignment horizontal="center" vertical="center" wrapText="1"/>
    </xf>
    <xf numFmtId="164" fontId="7" fillId="3" borderId="0" xfId="1" applyNumberFormat="1" applyFont="1" applyFill="1" applyAlignment="1">
      <alignment horizontal="center" vertical="center"/>
    </xf>
    <xf numFmtId="164" fontId="4" fillId="3" borderId="0" xfId="1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3" fontId="2" fillId="3" borderId="0" xfId="0" applyNumberFormat="1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38" fontId="13" fillId="3" borderId="2" xfId="0" applyNumberFormat="1" applyFont="1" applyFill="1" applyBorder="1" applyAlignment="1">
      <alignment horizontal="center" vertical="center"/>
    </xf>
    <xf numFmtId="38" fontId="13" fillId="3" borderId="4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38" fontId="1" fillId="0" borderId="2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right" vertical="center"/>
    </xf>
    <xf numFmtId="164" fontId="1" fillId="0" borderId="4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C6"/>
  <sheetViews>
    <sheetView rightToLeft="1" view="pageBreakPreview" zoomScale="80" zoomScaleNormal="100" zoomScaleSheetLayoutView="80" workbookViewId="0">
      <selection activeCell="C15" sqref="C15"/>
    </sheetView>
  </sheetViews>
  <sheetFormatPr defaultRowHeight="50.1" customHeight="1"/>
  <cols>
    <col min="1" max="1" width="22.28515625" style="4" customWidth="1"/>
    <col min="2" max="2" width="44" style="4" customWidth="1"/>
    <col min="3" max="3" width="31.140625" style="4" customWidth="1"/>
  </cols>
  <sheetData>
    <row r="1" spans="1:3" s="20" customFormat="1" ht="50.1" customHeight="1"/>
    <row r="2" spans="1:3" s="20" customFormat="1" ht="50.1" customHeight="1"/>
    <row r="3" spans="1:3" s="20" customFormat="1" ht="50.1" customHeight="1"/>
    <row r="4" spans="1:3" ht="50.1" customHeight="1">
      <c r="A4" s="178" t="s">
        <v>180</v>
      </c>
      <c r="B4" s="178"/>
      <c r="C4" s="178"/>
    </row>
    <row r="5" spans="1:3" ht="50.1" customHeight="1">
      <c r="A5" s="178" t="s">
        <v>182</v>
      </c>
      <c r="B5" s="178"/>
      <c r="C5" s="178"/>
    </row>
    <row r="6" spans="1:3" ht="50.1" customHeight="1">
      <c r="A6" s="178" t="s">
        <v>256</v>
      </c>
      <c r="B6" s="178"/>
      <c r="C6" s="178"/>
    </row>
  </sheetData>
  <mergeCells count="3">
    <mergeCell ref="A6:C6"/>
    <mergeCell ref="A4:C4"/>
    <mergeCell ref="A5:C5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/>
    <pageSetUpPr fitToPage="1"/>
  </sheetPr>
  <dimension ref="A1:V8"/>
  <sheetViews>
    <sheetView rightToLeft="1" view="pageBreakPreview" zoomScaleNormal="100" zoomScaleSheetLayoutView="100" workbookViewId="0">
      <selection activeCell="N10" sqref="N10"/>
    </sheetView>
  </sheetViews>
  <sheetFormatPr defaultRowHeight="30" customHeight="1"/>
  <cols>
    <col min="1" max="1" width="5.140625" style="13" customWidth="1"/>
    <col min="2" max="2" width="18.140625" style="13" customWidth="1"/>
    <col min="3" max="3" width="1.28515625" style="13" customWidth="1"/>
    <col min="4" max="4" width="13" style="13" customWidth="1"/>
    <col min="5" max="5" width="1.28515625" style="13" customWidth="1"/>
    <col min="6" max="6" width="15.85546875" style="13" customWidth="1"/>
    <col min="7" max="7" width="1.28515625" style="13" customWidth="1"/>
    <col min="8" max="8" width="13" style="13" customWidth="1"/>
    <col min="9" max="9" width="1.28515625" style="13" customWidth="1"/>
    <col min="10" max="10" width="13" style="13" customWidth="1"/>
    <col min="11" max="11" width="1.28515625" style="13" customWidth="1"/>
    <col min="12" max="12" width="15.5703125" style="13" customWidth="1"/>
    <col min="13" max="13" width="1.28515625" style="13" customWidth="1"/>
    <col min="14" max="14" width="13" style="13" customWidth="1"/>
    <col min="15" max="15" width="1.28515625" style="13" customWidth="1"/>
    <col min="16" max="16" width="15.42578125" style="13" customWidth="1"/>
    <col min="17" max="17" width="1.28515625" style="13" customWidth="1"/>
    <col min="18" max="18" width="13" style="13" customWidth="1"/>
    <col min="19" max="19" width="1.28515625" style="13" customWidth="1"/>
    <col min="20" max="20" width="13" style="13" customWidth="1"/>
    <col min="21" max="21" width="1.28515625" style="13" customWidth="1"/>
    <col min="22" max="22" width="16.42578125" style="13" customWidth="1"/>
    <col min="23" max="23" width="0.28515625" style="13" customWidth="1"/>
    <col min="24" max="16384" width="9.140625" style="13"/>
  </cols>
  <sheetData>
    <row r="1" spans="1:22" ht="30" customHeight="1">
      <c r="A1" s="178" t="s">
        <v>180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</row>
    <row r="2" spans="1:22" ht="30" customHeight="1">
      <c r="A2" s="178" t="s">
        <v>185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</row>
    <row r="3" spans="1:22" ht="30" customHeight="1">
      <c r="A3" s="178" t="s">
        <v>256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</row>
    <row r="4" spans="1:22" ht="30" customHeight="1">
      <c r="A4" s="22" t="s">
        <v>121</v>
      </c>
      <c r="B4" s="197" t="s">
        <v>122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</row>
    <row r="5" spans="1:22" ht="30" customHeight="1">
      <c r="D5" s="198" t="s">
        <v>107</v>
      </c>
      <c r="E5" s="198"/>
      <c r="F5" s="198"/>
      <c r="G5" s="198"/>
      <c r="H5" s="198"/>
      <c r="I5" s="198"/>
      <c r="J5" s="198"/>
      <c r="K5" s="198"/>
      <c r="L5" s="198"/>
      <c r="N5" s="198" t="s">
        <v>108</v>
      </c>
      <c r="O5" s="198"/>
      <c r="P5" s="198"/>
      <c r="Q5" s="198"/>
      <c r="R5" s="198"/>
      <c r="S5" s="198"/>
      <c r="T5" s="198"/>
      <c r="U5" s="198"/>
      <c r="V5" s="198"/>
    </row>
    <row r="6" spans="1:22" ht="24" customHeight="1">
      <c r="A6" s="178" t="s">
        <v>65</v>
      </c>
      <c r="B6" s="178"/>
      <c r="D6" s="199" t="s">
        <v>123</v>
      </c>
      <c r="E6" s="32"/>
      <c r="F6" s="199" t="s">
        <v>111</v>
      </c>
      <c r="G6" s="32"/>
      <c r="H6" s="199" t="s">
        <v>112</v>
      </c>
      <c r="I6" s="14"/>
      <c r="J6" s="204" t="s">
        <v>43</v>
      </c>
      <c r="K6" s="204"/>
      <c r="L6" s="204"/>
      <c r="N6" s="199" t="s">
        <v>123</v>
      </c>
      <c r="O6" s="32"/>
      <c r="P6" s="199" t="s">
        <v>111</v>
      </c>
      <c r="Q6" s="32"/>
      <c r="R6" s="199" t="s">
        <v>112</v>
      </c>
      <c r="S6" s="14"/>
      <c r="T6" s="204" t="s">
        <v>43</v>
      </c>
      <c r="U6" s="204"/>
      <c r="V6" s="204"/>
    </row>
    <row r="7" spans="1:22" ht="26.25" customHeight="1">
      <c r="A7" s="202"/>
      <c r="B7" s="202"/>
      <c r="D7" s="200"/>
      <c r="E7" s="33"/>
      <c r="F7" s="200"/>
      <c r="G7" s="33"/>
      <c r="H7" s="200"/>
      <c r="J7" s="2" t="s">
        <v>87</v>
      </c>
      <c r="K7" s="14"/>
      <c r="L7" s="2" t="s">
        <v>99</v>
      </c>
      <c r="N7" s="200"/>
      <c r="O7" s="33"/>
      <c r="P7" s="200"/>
      <c r="Q7" s="33"/>
      <c r="R7" s="200"/>
      <c r="T7" s="2" t="s">
        <v>87</v>
      </c>
      <c r="U7" s="14"/>
      <c r="V7" s="2" t="s">
        <v>99</v>
      </c>
    </row>
    <row r="8" spans="1:22" ht="30" customHeight="1">
      <c r="A8" s="203"/>
      <c r="B8" s="203"/>
    </row>
  </sheetData>
  <mergeCells count="16">
    <mergeCell ref="A8:B8"/>
    <mergeCell ref="J6:L6"/>
    <mergeCell ref="T6:V6"/>
    <mergeCell ref="A1:V1"/>
    <mergeCell ref="A2:V2"/>
    <mergeCell ref="A3:V3"/>
    <mergeCell ref="B4:V4"/>
    <mergeCell ref="D5:L5"/>
    <mergeCell ref="N5:V5"/>
    <mergeCell ref="P6:P7"/>
    <mergeCell ref="R6:R7"/>
    <mergeCell ref="N6:N7"/>
    <mergeCell ref="H6:H7"/>
    <mergeCell ref="F6:F7"/>
    <mergeCell ref="D6:D7"/>
    <mergeCell ref="A6:B7"/>
  </mergeCells>
  <pageMargins left="0.39" right="0.39" top="0.39" bottom="0.39" header="0" footer="0"/>
  <pageSetup scale="7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/>
    <pageSetUpPr fitToPage="1"/>
  </sheetPr>
  <dimension ref="A1:R7"/>
  <sheetViews>
    <sheetView rightToLeft="1" view="pageBreakPreview" zoomScaleNormal="100" zoomScaleSheetLayoutView="100" workbookViewId="0">
      <selection activeCell="H12" sqref="H12"/>
    </sheetView>
  </sheetViews>
  <sheetFormatPr defaultRowHeight="30" customHeight="1"/>
  <cols>
    <col min="1" max="1" width="6" style="13" bestFit="1" customWidth="1"/>
    <col min="2" max="2" width="18.140625" style="13" customWidth="1"/>
    <col min="3" max="3" width="1.28515625" style="13" customWidth="1"/>
    <col min="4" max="4" width="15.140625" style="13" customWidth="1"/>
    <col min="5" max="5" width="1.28515625" style="13" customWidth="1"/>
    <col min="6" max="6" width="15.85546875" style="13" customWidth="1"/>
    <col min="7" max="7" width="1.28515625" style="13" customWidth="1"/>
    <col min="8" max="8" width="13" style="13" customWidth="1"/>
    <col min="9" max="9" width="1.28515625" style="13" customWidth="1"/>
    <col min="10" max="10" width="19.42578125" style="13" customWidth="1"/>
    <col min="11" max="11" width="1.28515625" style="13" customWidth="1"/>
    <col min="12" max="12" width="13" style="13" customWidth="1"/>
    <col min="13" max="13" width="1.28515625" style="13" customWidth="1"/>
    <col min="14" max="14" width="14.28515625" style="13" customWidth="1"/>
    <col min="15" max="15" width="1.28515625" style="13" customWidth="1"/>
    <col min="16" max="16" width="13" style="13" customWidth="1"/>
    <col min="17" max="17" width="1.28515625" style="13" customWidth="1"/>
    <col min="18" max="18" width="19.42578125" style="13" customWidth="1"/>
    <col min="19" max="19" width="0.28515625" style="13" customWidth="1"/>
    <col min="20" max="16384" width="9.140625" style="13"/>
  </cols>
  <sheetData>
    <row r="1" spans="1:18" ht="30" customHeight="1">
      <c r="A1" s="178" t="s">
        <v>180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</row>
    <row r="2" spans="1:18" ht="30" customHeight="1">
      <c r="A2" s="178" t="s">
        <v>184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</row>
    <row r="3" spans="1:18" ht="30" customHeight="1">
      <c r="A3" s="178" t="s">
        <v>256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</row>
    <row r="4" spans="1:18" ht="30" customHeight="1">
      <c r="A4" s="86" t="s">
        <v>199</v>
      </c>
      <c r="B4" s="197" t="s">
        <v>124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</row>
    <row r="5" spans="1:18" ht="30" customHeight="1">
      <c r="D5" s="198" t="s">
        <v>107</v>
      </c>
      <c r="E5" s="198"/>
      <c r="F5" s="198"/>
      <c r="G5" s="198"/>
      <c r="H5" s="198"/>
      <c r="I5" s="198"/>
      <c r="J5" s="198"/>
      <c r="L5" s="198" t="s">
        <v>108</v>
      </c>
      <c r="M5" s="198"/>
      <c r="N5" s="198"/>
      <c r="O5" s="198"/>
      <c r="P5" s="198"/>
      <c r="Q5" s="198"/>
      <c r="R5" s="198"/>
    </row>
    <row r="6" spans="1:18" ht="30" customHeight="1">
      <c r="A6" s="198" t="s">
        <v>125</v>
      </c>
      <c r="B6" s="198"/>
      <c r="D6" s="1" t="s">
        <v>126</v>
      </c>
      <c r="F6" s="1" t="s">
        <v>111</v>
      </c>
      <c r="H6" s="1" t="s">
        <v>112</v>
      </c>
      <c r="J6" s="1" t="s">
        <v>43</v>
      </c>
      <c r="L6" s="1" t="s">
        <v>126</v>
      </c>
      <c r="N6" s="1" t="s">
        <v>111</v>
      </c>
      <c r="P6" s="1" t="s">
        <v>112</v>
      </c>
      <c r="R6" s="1" t="s">
        <v>43</v>
      </c>
    </row>
    <row r="7" spans="1:18" ht="30" customHeight="1">
      <c r="A7" s="203"/>
      <c r="B7" s="203"/>
    </row>
  </sheetData>
  <mergeCells count="8">
    <mergeCell ref="A7:B7"/>
    <mergeCell ref="A6:B6"/>
    <mergeCell ref="A1:R1"/>
    <mergeCell ref="A2:R2"/>
    <mergeCell ref="A3:R3"/>
    <mergeCell ref="B4:R4"/>
    <mergeCell ref="D5:J5"/>
    <mergeCell ref="L5:R5"/>
  </mergeCells>
  <pageMargins left="0.39" right="0.39" top="0.39" bottom="0.39" header="0" footer="0"/>
  <pageSetup scale="8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/>
    <pageSetUpPr fitToPage="1"/>
  </sheetPr>
  <dimension ref="A1:Q8"/>
  <sheetViews>
    <sheetView rightToLeft="1" view="pageBreakPreview" zoomScaleNormal="100" zoomScaleSheetLayoutView="100" workbookViewId="0">
      <selection activeCell="U18" sqref="U18"/>
    </sheetView>
  </sheetViews>
  <sheetFormatPr defaultRowHeight="30" customHeight="1"/>
  <cols>
    <col min="1" max="1" width="7.7109375" style="4" customWidth="1"/>
    <col min="2" max="2" width="6.7109375" style="4" customWidth="1"/>
    <col min="3" max="3" width="1.28515625" style="4" customWidth="1"/>
    <col min="4" max="4" width="13" style="4" customWidth="1"/>
    <col min="5" max="5" width="1.28515625" style="4" customWidth="1"/>
    <col min="6" max="6" width="14.28515625" style="4" customWidth="1"/>
    <col min="7" max="7" width="1.28515625" style="4" customWidth="1"/>
    <col min="8" max="8" width="13" style="4" customWidth="1"/>
    <col min="9" max="9" width="1.28515625" style="4" customWidth="1"/>
    <col min="10" max="10" width="10.42578125" style="4" customWidth="1"/>
    <col min="11" max="11" width="9.140625" style="4" customWidth="1"/>
    <col min="12" max="12" width="1.28515625" style="4" customWidth="1"/>
    <col min="13" max="13" width="28.5703125" style="4" customWidth="1"/>
    <col min="14" max="14" width="1.28515625" style="4" customWidth="1"/>
    <col min="15" max="15" width="14.28515625" style="4" customWidth="1"/>
    <col min="16" max="16" width="1.28515625" style="4" customWidth="1"/>
    <col min="17" max="17" width="28.5703125" style="4" customWidth="1"/>
    <col min="18" max="18" width="0.28515625" style="13" customWidth="1"/>
    <col min="19" max="16384" width="9.140625" style="13"/>
  </cols>
  <sheetData>
    <row r="1" spans="1:17" ht="30" customHeight="1">
      <c r="A1" s="178" t="s">
        <v>180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</row>
    <row r="2" spans="1:17" ht="30" customHeight="1">
      <c r="A2" s="178" t="s">
        <v>185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</row>
    <row r="3" spans="1:17" ht="30" customHeight="1">
      <c r="A3" s="178" t="s">
        <v>256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</row>
    <row r="4" spans="1:17" s="26" customFormat="1" ht="30" customHeight="1">
      <c r="A4" s="86" t="s">
        <v>200</v>
      </c>
      <c r="B4" s="197" t="s">
        <v>127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</row>
    <row r="5" spans="1:17" ht="30" customHeight="1">
      <c r="A5" s="178" t="s">
        <v>130</v>
      </c>
      <c r="B5" s="178"/>
      <c r="D5" s="178" t="s">
        <v>131</v>
      </c>
      <c r="F5" s="178" t="s">
        <v>132</v>
      </c>
      <c r="H5" s="178" t="s">
        <v>54</v>
      </c>
      <c r="J5" s="178" t="s">
        <v>133</v>
      </c>
      <c r="K5" s="178"/>
      <c r="M5" s="217" t="s">
        <v>128</v>
      </c>
      <c r="O5" s="178" t="s">
        <v>134</v>
      </c>
      <c r="Q5" s="217" t="s">
        <v>129</v>
      </c>
    </row>
    <row r="6" spans="1:17" ht="30" customHeight="1">
      <c r="A6" s="202"/>
      <c r="B6" s="202"/>
      <c r="D6" s="202"/>
      <c r="F6" s="202"/>
      <c r="H6" s="202"/>
      <c r="J6" s="202"/>
      <c r="K6" s="202"/>
      <c r="M6" s="217"/>
      <c r="O6" s="202"/>
      <c r="Q6" s="217"/>
    </row>
    <row r="7" spans="1:17" ht="30" customHeight="1">
      <c r="A7" s="216"/>
      <c r="B7" s="216"/>
      <c r="D7" s="5"/>
      <c r="F7" s="5"/>
    </row>
    <row r="8" spans="1:17" ht="30" customHeight="1">
      <c r="A8" s="178"/>
      <c r="B8" s="178"/>
      <c r="C8" s="178"/>
      <c r="D8" s="178"/>
      <c r="E8" s="178"/>
      <c r="F8" s="178"/>
      <c r="G8" s="178"/>
      <c r="H8" s="178"/>
      <c r="I8" s="178"/>
      <c r="J8" s="178"/>
    </row>
  </sheetData>
  <mergeCells count="14">
    <mergeCell ref="A7:B7"/>
    <mergeCell ref="A8:J8"/>
    <mergeCell ref="A1:Q1"/>
    <mergeCell ref="A2:Q2"/>
    <mergeCell ref="A3:Q3"/>
    <mergeCell ref="B4:Q4"/>
    <mergeCell ref="M5:M6"/>
    <mergeCell ref="Q5:Q6"/>
    <mergeCell ref="A5:B6"/>
    <mergeCell ref="D5:D6"/>
    <mergeCell ref="F5:F6"/>
    <mergeCell ref="H5:H6"/>
    <mergeCell ref="J5:K6"/>
    <mergeCell ref="O5:O6"/>
  </mergeCells>
  <pageMargins left="0.39" right="0.39" top="0.39" bottom="0.39" header="0" footer="0"/>
  <pageSetup scale="8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/>
    <pageSetUpPr fitToPage="1"/>
  </sheetPr>
  <dimension ref="A1:T11"/>
  <sheetViews>
    <sheetView rightToLeft="1" view="pageBreakPreview" zoomScaleNormal="100" zoomScaleSheetLayoutView="100" workbookViewId="0">
      <selection activeCell="H15" sqref="H15"/>
    </sheetView>
  </sheetViews>
  <sheetFormatPr defaultRowHeight="30" customHeight="1"/>
  <cols>
    <col min="1" max="1" width="5.140625" style="4" customWidth="1"/>
    <col min="2" max="2" width="40.28515625" style="4" customWidth="1"/>
    <col min="3" max="3" width="1.28515625" style="4" customWidth="1"/>
    <col min="4" max="4" width="19.42578125" style="4" customWidth="1"/>
    <col min="5" max="5" width="1.28515625" style="4" customWidth="1"/>
    <col min="6" max="6" width="20.7109375" style="4" customWidth="1"/>
    <col min="7" max="7" width="1.28515625" style="4" customWidth="1"/>
    <col min="8" max="8" width="19.42578125" style="4" customWidth="1"/>
    <col min="9" max="9" width="1.28515625" style="4" customWidth="1"/>
    <col min="10" max="10" width="19.42578125" style="4" customWidth="1"/>
    <col min="11" max="11" width="0.28515625" style="13" customWidth="1"/>
    <col min="12" max="16384" width="9.140625" style="13"/>
  </cols>
  <sheetData>
    <row r="1" spans="1:20" ht="30" customHeight="1">
      <c r="A1" s="178" t="s">
        <v>180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20" ht="30" customHeight="1">
      <c r="A2" s="178" t="s">
        <v>184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20" ht="30" customHeight="1">
      <c r="A3" s="178" t="s">
        <v>256</v>
      </c>
      <c r="B3" s="178"/>
      <c r="C3" s="178"/>
      <c r="D3" s="178"/>
      <c r="E3" s="178"/>
      <c r="F3" s="178"/>
      <c r="G3" s="178"/>
      <c r="H3" s="178"/>
      <c r="I3" s="178"/>
      <c r="J3" s="178"/>
    </row>
    <row r="4" spans="1:20" ht="30" customHeight="1">
      <c r="A4" s="86" t="s">
        <v>201</v>
      </c>
      <c r="B4" s="197" t="s">
        <v>135</v>
      </c>
      <c r="C4" s="197"/>
      <c r="D4" s="197"/>
      <c r="E4" s="197"/>
      <c r="F4" s="197"/>
      <c r="G4" s="197"/>
      <c r="H4" s="197"/>
      <c r="I4" s="197"/>
      <c r="J4" s="197"/>
    </row>
    <row r="5" spans="1:20" ht="30" customHeight="1">
      <c r="A5" s="218"/>
      <c r="B5" s="218"/>
      <c r="D5" s="198" t="s">
        <v>107</v>
      </c>
      <c r="E5" s="198"/>
      <c r="F5" s="198"/>
      <c r="H5" s="198" t="s">
        <v>108</v>
      </c>
      <c r="I5" s="198"/>
      <c r="J5" s="198"/>
    </row>
    <row r="6" spans="1:20" ht="44.25" customHeight="1">
      <c r="A6" s="198" t="s">
        <v>136</v>
      </c>
      <c r="B6" s="198"/>
      <c r="D6" s="12" t="s">
        <v>137</v>
      </c>
      <c r="E6" s="5"/>
      <c r="F6" s="12" t="s">
        <v>138</v>
      </c>
      <c r="H6" s="12" t="s">
        <v>137</v>
      </c>
      <c r="I6" s="5"/>
      <c r="J6" s="12" t="s">
        <v>138</v>
      </c>
      <c r="Q6" s="42"/>
      <c r="T6" s="42"/>
    </row>
    <row r="7" spans="1:20" ht="30" customHeight="1">
      <c r="A7" s="216" t="s">
        <v>90</v>
      </c>
      <c r="B7" s="216"/>
      <c r="D7" s="6">
        <v>95816</v>
      </c>
      <c r="F7" s="7"/>
      <c r="H7" s="6">
        <v>949239</v>
      </c>
      <c r="J7" s="7"/>
      <c r="Q7" s="42"/>
      <c r="T7" s="42"/>
    </row>
    <row r="8" spans="1:20" ht="30" customHeight="1">
      <c r="A8" s="218" t="s">
        <v>91</v>
      </c>
      <c r="B8" s="218"/>
      <c r="D8" s="8">
        <v>122747</v>
      </c>
      <c r="F8" s="9"/>
      <c r="H8" s="8">
        <v>774092</v>
      </c>
      <c r="J8" s="9"/>
      <c r="Q8" s="42"/>
      <c r="T8" s="42"/>
    </row>
    <row r="9" spans="1:20" ht="30" customHeight="1">
      <c r="A9" s="218" t="s">
        <v>92</v>
      </c>
      <c r="B9" s="218"/>
      <c r="D9" s="8">
        <v>53906</v>
      </c>
      <c r="F9" s="9"/>
      <c r="H9" s="8">
        <v>473341838</v>
      </c>
      <c r="J9" s="9"/>
    </row>
    <row r="10" spans="1:20" ht="30" customHeight="1">
      <c r="A10" s="218" t="s">
        <v>93</v>
      </c>
      <c r="B10" s="218"/>
      <c r="D10" s="10">
        <v>14491</v>
      </c>
      <c r="F10" s="11"/>
      <c r="H10" s="10">
        <v>88112</v>
      </c>
      <c r="J10" s="11"/>
    </row>
    <row r="11" spans="1:20" ht="30" customHeight="1">
      <c r="A11" s="178" t="s">
        <v>43</v>
      </c>
      <c r="B11" s="178"/>
      <c r="D11" s="31">
        <f>SUM(D7:D10)</f>
        <v>286960</v>
      </c>
      <c r="E11" s="21"/>
      <c r="F11" s="31"/>
      <c r="G11" s="21"/>
      <c r="H11" s="31">
        <f>SUM(H7:H10)</f>
        <v>475153281</v>
      </c>
      <c r="I11" s="21"/>
      <c r="J11" s="31"/>
    </row>
  </sheetData>
  <mergeCells count="13">
    <mergeCell ref="A11:B11"/>
    <mergeCell ref="A6:B6"/>
    <mergeCell ref="A7:B7"/>
    <mergeCell ref="A8:B8"/>
    <mergeCell ref="A9:B9"/>
    <mergeCell ref="A10:B10"/>
    <mergeCell ref="A1:J1"/>
    <mergeCell ref="A2:J2"/>
    <mergeCell ref="A3:J3"/>
    <mergeCell ref="B4:J4"/>
    <mergeCell ref="D5:F5"/>
    <mergeCell ref="H5:J5"/>
    <mergeCell ref="A5:B5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/>
    <pageSetUpPr fitToPage="1"/>
  </sheetPr>
  <dimension ref="A1:J12"/>
  <sheetViews>
    <sheetView rightToLeft="1" view="pageBreakPreview" zoomScaleNormal="100" zoomScaleSheetLayoutView="100" workbookViewId="0">
      <selection activeCell="F14" sqref="F14"/>
    </sheetView>
  </sheetViews>
  <sheetFormatPr defaultRowHeight="30" customHeight="1"/>
  <cols>
    <col min="1" max="1" width="8" style="4" customWidth="1"/>
    <col min="2" max="2" width="27.7109375" style="4" customWidth="1"/>
    <col min="3" max="3" width="1.28515625" style="4" customWidth="1"/>
    <col min="4" max="4" width="19.42578125" style="4" customWidth="1"/>
    <col min="5" max="5" width="1.28515625" style="4" customWidth="1"/>
    <col min="6" max="6" width="19.42578125" style="4" customWidth="1"/>
    <col min="7" max="7" width="0.28515625" customWidth="1"/>
    <col min="10" max="10" width="10.140625" bestFit="1" customWidth="1"/>
  </cols>
  <sheetData>
    <row r="1" spans="1:10" ht="30" customHeight="1">
      <c r="A1" s="178" t="s">
        <v>180</v>
      </c>
      <c r="B1" s="178"/>
      <c r="C1" s="178"/>
      <c r="D1" s="178"/>
      <c r="E1" s="178"/>
      <c r="F1" s="178"/>
    </row>
    <row r="2" spans="1:10" ht="30" customHeight="1">
      <c r="A2" s="178" t="s">
        <v>184</v>
      </c>
      <c r="B2" s="178"/>
      <c r="C2" s="178"/>
      <c r="D2" s="178"/>
      <c r="E2" s="178"/>
      <c r="F2" s="178"/>
    </row>
    <row r="3" spans="1:10" ht="30" customHeight="1">
      <c r="A3" s="178" t="s">
        <v>256</v>
      </c>
      <c r="B3" s="178"/>
      <c r="C3" s="178"/>
      <c r="D3" s="178"/>
      <c r="E3" s="178"/>
      <c r="F3" s="178"/>
    </row>
    <row r="4" spans="1:10" s="20" customFormat="1" ht="30" customHeight="1">
      <c r="A4" s="86" t="s">
        <v>202</v>
      </c>
      <c r="B4" s="197" t="s">
        <v>106</v>
      </c>
      <c r="C4" s="197"/>
      <c r="D4" s="197"/>
      <c r="E4" s="197"/>
      <c r="F4" s="197"/>
    </row>
    <row r="5" spans="1:10" ht="30" customHeight="1">
      <c r="A5" s="178" t="s">
        <v>106</v>
      </c>
      <c r="B5" s="178"/>
      <c r="D5" s="1" t="s">
        <v>107</v>
      </c>
      <c r="F5" s="1" t="s">
        <v>108</v>
      </c>
      <c r="G5" s="27"/>
      <c r="H5" s="34"/>
    </row>
    <row r="6" spans="1:10" ht="30" customHeight="1">
      <c r="A6" s="202"/>
      <c r="B6" s="202"/>
      <c r="D6" s="2" t="s">
        <v>87</v>
      </c>
      <c r="F6" s="2" t="s">
        <v>87</v>
      </c>
    </row>
    <row r="7" spans="1:10" ht="30" customHeight="1">
      <c r="A7" s="207" t="s">
        <v>106</v>
      </c>
      <c r="B7" s="207"/>
      <c r="D7" s="37">
        <v>-27</v>
      </c>
      <c r="F7" s="6">
        <v>5746864573</v>
      </c>
    </row>
    <row r="8" spans="1:10" ht="30" customHeight="1">
      <c r="A8" s="208" t="s">
        <v>139</v>
      </c>
      <c r="B8" s="208"/>
      <c r="D8" s="8">
        <v>0</v>
      </c>
      <c r="F8" s="8">
        <v>0</v>
      </c>
    </row>
    <row r="9" spans="1:10" ht="30" customHeight="1">
      <c r="A9" s="208" t="s">
        <v>140</v>
      </c>
      <c r="B9" s="208"/>
      <c r="D9" s="10">
        <v>359496964</v>
      </c>
      <c r="F9" s="10">
        <v>992986757</v>
      </c>
    </row>
    <row r="10" spans="1:10" ht="30" customHeight="1">
      <c r="A10" s="178" t="s">
        <v>43</v>
      </c>
      <c r="B10" s="178"/>
      <c r="D10" s="31">
        <f>SUM(D7:D9)</f>
        <v>359496937</v>
      </c>
      <c r="E10" s="21"/>
      <c r="F10" s="31">
        <f>SUM(F7:F9)</f>
        <v>6739851330</v>
      </c>
      <c r="J10" s="35"/>
    </row>
    <row r="11" spans="1:10" ht="30" customHeight="1">
      <c r="A11" s="218"/>
      <c r="B11" s="218"/>
      <c r="J11" s="35"/>
    </row>
    <row r="12" spans="1:10" ht="30" customHeight="1">
      <c r="J12" s="35"/>
    </row>
  </sheetData>
  <mergeCells count="10">
    <mergeCell ref="A11:B11"/>
    <mergeCell ref="A7:B7"/>
    <mergeCell ref="A8:B8"/>
    <mergeCell ref="A9:B9"/>
    <mergeCell ref="A10:B10"/>
    <mergeCell ref="A1:F1"/>
    <mergeCell ref="A2:F2"/>
    <mergeCell ref="A3:F3"/>
    <mergeCell ref="B4:F4"/>
    <mergeCell ref="A5:B6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/>
    <pageSetUpPr fitToPage="1"/>
  </sheetPr>
  <dimension ref="A1:V28"/>
  <sheetViews>
    <sheetView rightToLeft="1" view="pageBreakPreview" zoomScale="70" zoomScaleNormal="100" zoomScaleSheetLayoutView="70" workbookViewId="0">
      <selection activeCell="I28" sqref="I28"/>
    </sheetView>
  </sheetViews>
  <sheetFormatPr defaultRowHeight="30" customHeight="1"/>
  <cols>
    <col min="1" max="1" width="39" style="4" customWidth="1"/>
    <col min="2" max="2" width="1.28515625" style="4" customWidth="1"/>
    <col min="3" max="3" width="16.85546875" style="4" customWidth="1"/>
    <col min="4" max="4" width="1.28515625" style="4" customWidth="1"/>
    <col min="5" max="5" width="20.7109375" style="4" customWidth="1"/>
    <col min="6" max="6" width="1.28515625" style="4" customWidth="1"/>
    <col min="7" max="7" width="15.5703125" style="4" customWidth="1"/>
    <col min="8" max="8" width="1.28515625" style="4" customWidth="1"/>
    <col min="9" max="9" width="16.5703125" style="4" customWidth="1"/>
    <col min="10" max="10" width="1.28515625" style="4" customWidth="1"/>
    <col min="11" max="11" width="18.7109375" style="4" customWidth="1"/>
    <col min="12" max="12" width="1.28515625" style="4" customWidth="1"/>
    <col min="13" max="13" width="15.5703125" style="4" customWidth="1"/>
    <col min="14" max="14" width="1.28515625" style="4" customWidth="1"/>
    <col min="15" max="15" width="20.42578125" style="4" customWidth="1"/>
    <col min="16" max="16" width="1.28515625" style="4" customWidth="1"/>
    <col min="17" max="17" width="18.5703125" style="38" customWidth="1"/>
    <col min="18" max="18" width="1.28515625" style="4" customWidth="1"/>
    <col min="19" max="19" width="20.5703125" style="4" customWidth="1"/>
    <col min="20" max="20" width="0.28515625" style="13" customWidth="1"/>
    <col min="21" max="21" width="6.7109375" style="13" customWidth="1"/>
    <col min="22" max="22" width="14.7109375" style="13" bestFit="1" customWidth="1"/>
    <col min="23" max="16384" width="9.140625" style="13"/>
  </cols>
  <sheetData>
    <row r="1" spans="1:19" ht="30" customHeight="1">
      <c r="A1" s="178" t="s">
        <v>180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</row>
    <row r="2" spans="1:19" ht="30" customHeight="1">
      <c r="A2" s="178" t="s">
        <v>184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</row>
    <row r="3" spans="1:19" ht="30" customHeight="1">
      <c r="A3" s="178" t="s">
        <v>256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</row>
    <row r="4" spans="1:19" s="26" customFormat="1" ht="30" customHeight="1">
      <c r="A4" s="197" t="s">
        <v>110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</row>
    <row r="5" spans="1:19" ht="30" customHeight="1">
      <c r="A5" s="198" t="s">
        <v>45</v>
      </c>
      <c r="C5" s="198" t="s">
        <v>141</v>
      </c>
      <c r="D5" s="198"/>
      <c r="E5" s="198"/>
      <c r="F5" s="198"/>
      <c r="G5" s="198"/>
      <c r="I5" s="198" t="s">
        <v>107</v>
      </c>
      <c r="J5" s="198"/>
      <c r="K5" s="198"/>
      <c r="L5" s="198"/>
      <c r="M5" s="198"/>
      <c r="O5" s="198" t="s">
        <v>108</v>
      </c>
      <c r="P5" s="198"/>
      <c r="Q5" s="198"/>
      <c r="R5" s="198"/>
      <c r="S5" s="198"/>
    </row>
    <row r="6" spans="1:19" ht="42">
      <c r="A6" s="198"/>
      <c r="C6" s="12" t="s">
        <v>142</v>
      </c>
      <c r="D6" s="5"/>
      <c r="E6" s="12" t="s">
        <v>143</v>
      </c>
      <c r="F6" s="5"/>
      <c r="G6" s="12" t="s">
        <v>144</v>
      </c>
      <c r="I6" s="12" t="s">
        <v>145</v>
      </c>
      <c r="J6" s="5"/>
      <c r="K6" s="12" t="s">
        <v>146</v>
      </c>
      <c r="L6" s="5"/>
      <c r="M6" s="143" t="s">
        <v>147</v>
      </c>
      <c r="O6" s="143" t="s">
        <v>145</v>
      </c>
      <c r="P6" s="5"/>
      <c r="Q6" s="144" t="s">
        <v>146</v>
      </c>
      <c r="R6" s="5"/>
      <c r="S6" s="143" t="s">
        <v>147</v>
      </c>
    </row>
    <row r="7" spans="1:19" ht="30" customHeight="1">
      <c r="A7" s="29" t="s">
        <v>19</v>
      </c>
      <c r="C7" s="24" t="s">
        <v>148</v>
      </c>
      <c r="D7" s="15"/>
      <c r="E7" s="17">
        <v>74265654</v>
      </c>
      <c r="F7" s="15"/>
      <c r="G7" s="17">
        <v>240</v>
      </c>
      <c r="I7" s="6">
        <v>0</v>
      </c>
      <c r="K7" s="6">
        <v>0</v>
      </c>
      <c r="M7" s="8">
        <f>I7+K7</f>
        <v>0</v>
      </c>
      <c r="O7" s="55">
        <v>17823756960</v>
      </c>
      <c r="P7" s="50"/>
      <c r="Q7" s="56">
        <v>0</v>
      </c>
      <c r="R7" s="50"/>
      <c r="S7" s="55">
        <f>O7+Q7</f>
        <v>17823756960</v>
      </c>
    </row>
    <row r="8" spans="1:19" ht="30" customHeight="1">
      <c r="A8" s="30" t="s">
        <v>210</v>
      </c>
      <c r="C8" s="18" t="s">
        <v>211</v>
      </c>
      <c r="D8" s="15"/>
      <c r="E8" s="19">
        <v>4500000</v>
      </c>
      <c r="F8" s="15"/>
      <c r="G8" s="19">
        <v>620</v>
      </c>
      <c r="I8" s="8">
        <v>0</v>
      </c>
      <c r="K8" s="38">
        <v>0</v>
      </c>
      <c r="M8" s="8">
        <f t="shared" ref="M8:M24" si="0">I8+K8</f>
        <v>0</v>
      </c>
      <c r="O8" s="55">
        <v>2790000000</v>
      </c>
      <c r="P8" s="50"/>
      <c r="Q8" s="56">
        <v>-92384106</v>
      </c>
      <c r="R8" s="50"/>
      <c r="S8" s="55">
        <f t="shared" ref="S8:S24" si="1">O8+Q8</f>
        <v>2697615894</v>
      </c>
    </row>
    <row r="9" spans="1:19" ht="30" customHeight="1">
      <c r="A9" s="30" t="s">
        <v>34</v>
      </c>
      <c r="C9" s="18" t="s">
        <v>149</v>
      </c>
      <c r="D9" s="15"/>
      <c r="E9" s="19">
        <v>6366883</v>
      </c>
      <c r="F9" s="15"/>
      <c r="G9" s="19">
        <v>500</v>
      </c>
      <c r="I9" s="8">
        <v>0</v>
      </c>
      <c r="K9" s="8">
        <v>0</v>
      </c>
      <c r="M9" s="8">
        <f t="shared" si="0"/>
        <v>0</v>
      </c>
      <c r="O9" s="55">
        <v>3183441500</v>
      </c>
      <c r="P9" s="50"/>
      <c r="Q9" s="56">
        <v>0</v>
      </c>
      <c r="R9" s="50"/>
      <c r="S9" s="55">
        <f t="shared" si="1"/>
        <v>3183441500</v>
      </c>
    </row>
    <row r="10" spans="1:19" ht="30" customHeight="1">
      <c r="A10" s="30" t="s">
        <v>36</v>
      </c>
      <c r="C10" s="18" t="s">
        <v>4</v>
      </c>
      <c r="D10" s="15"/>
      <c r="E10" s="19">
        <v>78000000</v>
      </c>
      <c r="F10" s="15"/>
      <c r="G10" s="19">
        <v>370</v>
      </c>
      <c r="I10" s="8">
        <v>0</v>
      </c>
      <c r="K10" s="8">
        <v>0</v>
      </c>
      <c r="M10" s="8">
        <f t="shared" si="0"/>
        <v>0</v>
      </c>
      <c r="O10" s="55">
        <v>28860000000</v>
      </c>
      <c r="P10" s="50"/>
      <c r="Q10" s="56">
        <v>0</v>
      </c>
      <c r="R10" s="50"/>
      <c r="S10" s="55">
        <f t="shared" si="1"/>
        <v>28860000000</v>
      </c>
    </row>
    <row r="11" spans="1:19" ht="30" customHeight="1">
      <c r="A11" s="30" t="s">
        <v>31</v>
      </c>
      <c r="C11" s="18" t="s">
        <v>150</v>
      </c>
      <c r="D11" s="15"/>
      <c r="E11" s="19">
        <v>316456557</v>
      </c>
      <c r="F11" s="15"/>
      <c r="G11" s="19">
        <v>280</v>
      </c>
      <c r="I11" s="8">
        <v>0</v>
      </c>
      <c r="K11" s="8">
        <v>0</v>
      </c>
      <c r="M11" s="8">
        <f t="shared" si="0"/>
        <v>0</v>
      </c>
      <c r="O11" s="55">
        <v>88607835960</v>
      </c>
      <c r="P11" s="50"/>
      <c r="Q11" s="56">
        <v>0</v>
      </c>
      <c r="R11" s="50"/>
      <c r="S11" s="55">
        <f t="shared" si="1"/>
        <v>88607835960</v>
      </c>
    </row>
    <row r="12" spans="1:19" ht="30" customHeight="1">
      <c r="A12" s="30" t="s">
        <v>29</v>
      </c>
      <c r="C12" s="18" t="s">
        <v>151</v>
      </c>
      <c r="D12" s="15"/>
      <c r="E12" s="19">
        <v>25299999</v>
      </c>
      <c r="F12" s="15"/>
      <c r="G12" s="19">
        <v>160</v>
      </c>
      <c r="I12" s="8">
        <v>0</v>
      </c>
      <c r="K12" s="8">
        <v>0</v>
      </c>
      <c r="M12" s="8">
        <f t="shared" si="0"/>
        <v>0</v>
      </c>
      <c r="O12" s="55">
        <v>4047999840</v>
      </c>
      <c r="P12" s="50"/>
      <c r="Q12" s="56">
        <v>0</v>
      </c>
      <c r="R12" s="50"/>
      <c r="S12" s="55">
        <f t="shared" si="1"/>
        <v>4047999840</v>
      </c>
    </row>
    <row r="13" spans="1:19" ht="30" customHeight="1">
      <c r="A13" s="30" t="s">
        <v>18</v>
      </c>
      <c r="C13" s="18" t="s">
        <v>4</v>
      </c>
      <c r="D13" s="15"/>
      <c r="E13" s="19">
        <v>1</v>
      </c>
      <c r="F13" s="15"/>
      <c r="G13" s="19">
        <v>90</v>
      </c>
      <c r="I13" s="8">
        <v>0</v>
      </c>
      <c r="K13" s="8">
        <v>0</v>
      </c>
      <c r="M13" s="8">
        <f t="shared" si="0"/>
        <v>0</v>
      </c>
      <c r="O13" s="55">
        <v>90</v>
      </c>
      <c r="P13" s="50"/>
      <c r="Q13" s="56">
        <v>0</v>
      </c>
      <c r="R13" s="50"/>
      <c r="S13" s="55">
        <f t="shared" si="1"/>
        <v>90</v>
      </c>
    </row>
    <row r="14" spans="1:19" ht="30" customHeight="1">
      <c r="A14" s="30" t="s">
        <v>22</v>
      </c>
      <c r="C14" s="18" t="s">
        <v>149</v>
      </c>
      <c r="D14" s="15"/>
      <c r="E14" s="19">
        <v>4927153</v>
      </c>
      <c r="F14" s="15"/>
      <c r="G14" s="19">
        <v>1610</v>
      </c>
      <c r="I14" s="8">
        <v>0</v>
      </c>
      <c r="K14" s="8">
        <v>0</v>
      </c>
      <c r="M14" s="8">
        <f t="shared" si="0"/>
        <v>0</v>
      </c>
      <c r="O14" s="55">
        <v>7932716330</v>
      </c>
      <c r="P14" s="50"/>
      <c r="Q14" s="56">
        <v>0</v>
      </c>
      <c r="R14" s="50"/>
      <c r="S14" s="55">
        <f t="shared" si="1"/>
        <v>7932716330</v>
      </c>
    </row>
    <row r="15" spans="1:19" ht="30" customHeight="1">
      <c r="A15" s="30" t="s">
        <v>32</v>
      </c>
      <c r="C15" s="18" t="s">
        <v>152</v>
      </c>
      <c r="D15" s="15"/>
      <c r="E15" s="19">
        <v>2</v>
      </c>
      <c r="F15" s="15"/>
      <c r="G15" s="19">
        <v>62</v>
      </c>
      <c r="I15" s="8">
        <v>0</v>
      </c>
      <c r="K15" s="8">
        <v>0</v>
      </c>
      <c r="M15" s="8">
        <f t="shared" si="0"/>
        <v>0</v>
      </c>
      <c r="O15" s="55">
        <v>124</v>
      </c>
      <c r="P15" s="50"/>
      <c r="Q15" s="56">
        <v>0</v>
      </c>
      <c r="R15" s="50"/>
      <c r="S15" s="55">
        <f t="shared" si="1"/>
        <v>124</v>
      </c>
    </row>
    <row r="16" spans="1:19" ht="30" customHeight="1">
      <c r="A16" s="30" t="s">
        <v>33</v>
      </c>
      <c r="C16" s="18" t="s">
        <v>4</v>
      </c>
      <c r="D16" s="15"/>
      <c r="E16" s="19">
        <v>62362562</v>
      </c>
      <c r="F16" s="15"/>
      <c r="G16" s="19">
        <v>420</v>
      </c>
      <c r="I16" s="8">
        <v>0</v>
      </c>
      <c r="K16" s="8">
        <v>0</v>
      </c>
      <c r="M16" s="8">
        <f t="shared" si="0"/>
        <v>0</v>
      </c>
      <c r="O16" s="55">
        <v>26192276040</v>
      </c>
      <c r="P16" s="50"/>
      <c r="Q16" s="56">
        <v>0</v>
      </c>
      <c r="R16" s="50"/>
      <c r="S16" s="55">
        <f t="shared" si="1"/>
        <v>26192276040</v>
      </c>
    </row>
    <row r="17" spans="1:22" ht="30" customHeight="1">
      <c r="A17" s="30" t="s">
        <v>42</v>
      </c>
      <c r="C17" s="18" t="s">
        <v>258</v>
      </c>
      <c r="D17" s="15"/>
      <c r="E17" s="19">
        <v>2100000</v>
      </c>
      <c r="F17" s="15"/>
      <c r="G17" s="19">
        <v>1200</v>
      </c>
      <c r="I17" s="8">
        <v>2520000000</v>
      </c>
      <c r="K17" s="38">
        <v>-330000000</v>
      </c>
      <c r="M17" s="8">
        <f t="shared" si="0"/>
        <v>2190000000</v>
      </c>
      <c r="O17" s="55">
        <v>2520000000</v>
      </c>
      <c r="P17" s="50"/>
      <c r="Q17" s="56">
        <v>-330000000</v>
      </c>
      <c r="R17" s="50"/>
      <c r="S17" s="55">
        <f t="shared" si="1"/>
        <v>2190000000</v>
      </c>
    </row>
    <row r="18" spans="1:22" ht="30" customHeight="1">
      <c r="A18" s="30" t="s">
        <v>35</v>
      </c>
      <c r="C18" s="18" t="s">
        <v>153</v>
      </c>
      <c r="D18" s="15"/>
      <c r="E18" s="19">
        <v>660000</v>
      </c>
      <c r="F18" s="15"/>
      <c r="G18" s="19">
        <v>722</v>
      </c>
      <c r="I18" s="8">
        <v>0</v>
      </c>
      <c r="K18" s="8">
        <v>0</v>
      </c>
      <c r="M18" s="8">
        <f t="shared" si="0"/>
        <v>0</v>
      </c>
      <c r="O18" s="55">
        <v>476520000</v>
      </c>
      <c r="P18" s="50"/>
      <c r="Q18" s="56">
        <v>0</v>
      </c>
      <c r="R18" s="50"/>
      <c r="S18" s="55">
        <f t="shared" si="1"/>
        <v>476520000</v>
      </c>
    </row>
    <row r="19" spans="1:22" ht="30" customHeight="1">
      <c r="A19" s="30" t="s">
        <v>15</v>
      </c>
      <c r="C19" s="18" t="s">
        <v>149</v>
      </c>
      <c r="D19" s="15"/>
      <c r="E19" s="19">
        <v>231037995</v>
      </c>
      <c r="F19" s="15"/>
      <c r="G19" s="19">
        <v>7</v>
      </c>
      <c r="I19" s="8">
        <v>0</v>
      </c>
      <c r="K19" s="8">
        <v>0</v>
      </c>
      <c r="M19" s="8">
        <f t="shared" si="0"/>
        <v>0</v>
      </c>
      <c r="O19" s="55">
        <v>1617265965</v>
      </c>
      <c r="P19" s="50"/>
      <c r="Q19" s="56">
        <v>0</v>
      </c>
      <c r="R19" s="50"/>
      <c r="S19" s="55">
        <f t="shared" si="1"/>
        <v>1617265965</v>
      </c>
    </row>
    <row r="20" spans="1:22" ht="30" customHeight="1">
      <c r="A20" s="30" t="s">
        <v>26</v>
      </c>
      <c r="C20" s="18" t="s">
        <v>153</v>
      </c>
      <c r="D20" s="15"/>
      <c r="E20" s="19">
        <v>2000591</v>
      </c>
      <c r="F20" s="15"/>
      <c r="G20" s="19">
        <v>1500</v>
      </c>
      <c r="I20" s="8">
        <v>0</v>
      </c>
      <c r="K20" s="8">
        <v>0</v>
      </c>
      <c r="M20" s="8">
        <f t="shared" si="0"/>
        <v>0</v>
      </c>
      <c r="O20" s="55">
        <v>3000886500</v>
      </c>
      <c r="P20" s="50"/>
      <c r="Q20" s="56">
        <v>0</v>
      </c>
      <c r="R20" s="50"/>
      <c r="S20" s="55">
        <f t="shared" si="1"/>
        <v>3000886500</v>
      </c>
    </row>
    <row r="21" spans="1:22" ht="30" customHeight="1">
      <c r="A21" s="30" t="s">
        <v>37</v>
      </c>
      <c r="C21" s="18" t="s">
        <v>151</v>
      </c>
      <c r="D21" s="15"/>
      <c r="E21" s="19">
        <v>281250</v>
      </c>
      <c r="F21" s="15"/>
      <c r="G21" s="19">
        <v>300</v>
      </c>
      <c r="I21" s="8">
        <v>0</v>
      </c>
      <c r="K21" s="8">
        <v>0</v>
      </c>
      <c r="M21" s="8">
        <f t="shared" si="0"/>
        <v>0</v>
      </c>
      <c r="O21" s="55">
        <v>84375000</v>
      </c>
      <c r="P21" s="50"/>
      <c r="Q21" s="56">
        <v>0</v>
      </c>
      <c r="R21" s="50"/>
      <c r="S21" s="55">
        <f t="shared" si="1"/>
        <v>84375000</v>
      </c>
    </row>
    <row r="22" spans="1:22" ht="30" customHeight="1">
      <c r="A22" s="30" t="s">
        <v>25</v>
      </c>
      <c r="C22" s="18" t="s">
        <v>154</v>
      </c>
      <c r="D22" s="15"/>
      <c r="E22" s="19">
        <v>200000</v>
      </c>
      <c r="F22" s="15"/>
      <c r="G22" s="19">
        <v>600</v>
      </c>
      <c r="I22" s="8">
        <v>0</v>
      </c>
      <c r="K22" s="8">
        <v>0</v>
      </c>
      <c r="M22" s="8">
        <f t="shared" si="0"/>
        <v>0</v>
      </c>
      <c r="O22" s="55">
        <v>120000000</v>
      </c>
      <c r="P22" s="50"/>
      <c r="Q22" s="56">
        <v>0</v>
      </c>
      <c r="R22" s="50"/>
      <c r="S22" s="55">
        <f t="shared" si="1"/>
        <v>120000000</v>
      </c>
    </row>
    <row r="23" spans="1:22" ht="30" customHeight="1">
      <c r="A23" s="30" t="s">
        <v>27</v>
      </c>
      <c r="C23" s="18" t="s">
        <v>4</v>
      </c>
      <c r="D23" s="15"/>
      <c r="E23" s="19">
        <v>199997</v>
      </c>
      <c r="F23" s="15"/>
      <c r="G23" s="19">
        <v>118</v>
      </c>
      <c r="I23" s="8">
        <v>0</v>
      </c>
      <c r="K23" s="8">
        <v>0</v>
      </c>
      <c r="M23" s="8">
        <f t="shared" si="0"/>
        <v>0</v>
      </c>
      <c r="O23" s="55">
        <v>23599646</v>
      </c>
      <c r="P23" s="50"/>
      <c r="Q23" s="56">
        <v>0</v>
      </c>
      <c r="R23" s="50"/>
      <c r="S23" s="55">
        <f t="shared" si="1"/>
        <v>23599646</v>
      </c>
    </row>
    <row r="24" spans="1:22" ht="30" customHeight="1">
      <c r="A24" s="30" t="s">
        <v>23</v>
      </c>
      <c r="C24" s="18" t="s">
        <v>155</v>
      </c>
      <c r="D24" s="15"/>
      <c r="E24" s="19">
        <v>220000</v>
      </c>
      <c r="F24" s="15"/>
      <c r="G24" s="19">
        <v>2350</v>
      </c>
      <c r="I24" s="8">
        <v>0</v>
      </c>
      <c r="K24" s="8">
        <v>0</v>
      </c>
      <c r="M24" s="8">
        <f t="shared" si="0"/>
        <v>0</v>
      </c>
      <c r="O24" s="55">
        <v>517000000</v>
      </c>
      <c r="P24" s="50"/>
      <c r="Q24" s="56">
        <v>0</v>
      </c>
      <c r="R24" s="50"/>
      <c r="S24" s="55">
        <f t="shared" si="1"/>
        <v>517000000</v>
      </c>
    </row>
    <row r="25" spans="1:22" ht="30" customHeight="1" thickBot="1">
      <c r="A25" s="21" t="s">
        <v>43</v>
      </c>
      <c r="C25" s="8"/>
      <c r="E25" s="8"/>
      <c r="G25" s="8"/>
      <c r="I25" s="91">
        <f>SUM(I7:I24)</f>
        <v>2520000000</v>
      </c>
      <c r="J25" s="21"/>
      <c r="K25" s="131">
        <f>SUM(K7:K24)</f>
        <v>-330000000</v>
      </c>
      <c r="L25" s="21"/>
      <c r="M25" s="91">
        <f>SUM(M7:M24)</f>
        <v>2190000000</v>
      </c>
      <c r="N25" s="21"/>
      <c r="O25" s="91">
        <f>SUM(O7:O24)</f>
        <v>187797673955</v>
      </c>
      <c r="P25" s="21"/>
      <c r="Q25" s="131">
        <f>SUM(Q7:Q24)</f>
        <v>-422384106</v>
      </c>
      <c r="R25" s="21"/>
      <c r="S25" s="91">
        <f>SUM(S7:S24)</f>
        <v>187375289849</v>
      </c>
    </row>
    <row r="26" spans="1:22" ht="30" customHeight="1" thickTop="1"/>
    <row r="28" spans="1:22" ht="30" customHeight="1">
      <c r="V28" s="42"/>
    </row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2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/>
    <pageSetUpPr fitToPage="1"/>
  </sheetPr>
  <dimension ref="A1:K6"/>
  <sheetViews>
    <sheetView rightToLeft="1" view="pageBreakPreview" zoomScale="90" zoomScaleNormal="100" zoomScaleSheetLayoutView="90" workbookViewId="0">
      <selection activeCell="E10" sqref="E10"/>
    </sheetView>
  </sheetViews>
  <sheetFormatPr defaultRowHeight="30" customHeight="1"/>
  <cols>
    <col min="1" max="1" width="27.42578125" style="4" customWidth="1"/>
    <col min="2" max="2" width="1.28515625" style="4" customWidth="1"/>
    <col min="3" max="3" width="16.85546875" style="4" customWidth="1"/>
    <col min="4" max="4" width="1.28515625" style="4" customWidth="1"/>
    <col min="5" max="5" width="20.7109375" style="4" customWidth="1"/>
    <col min="6" max="6" width="1.28515625" style="4" customWidth="1"/>
    <col min="7" max="7" width="17.28515625" style="4" customWidth="1"/>
    <col min="8" max="8" width="1.28515625" style="4" customWidth="1"/>
    <col min="9" max="9" width="23.28515625" style="4" customWidth="1"/>
    <col min="10" max="10" width="1.28515625" style="4" customWidth="1"/>
    <col min="11" max="11" width="23.140625" style="4" customWidth="1"/>
    <col min="12" max="12" width="0.28515625" style="13" customWidth="1"/>
    <col min="13" max="16384" width="9.140625" style="13"/>
  </cols>
  <sheetData>
    <row r="1" spans="1:11" ht="30" customHeight="1">
      <c r="A1" s="178" t="s">
        <v>180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1" ht="30" customHeight="1">
      <c r="A2" s="178" t="s">
        <v>185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1" ht="30" customHeight="1">
      <c r="A3" s="178" t="s">
        <v>256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</row>
    <row r="4" spans="1:11" ht="30" customHeight="1">
      <c r="A4" s="197" t="s">
        <v>123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</row>
    <row r="5" spans="1:11" ht="24.75" customHeight="1">
      <c r="A5" s="178" t="s">
        <v>156</v>
      </c>
      <c r="C5" s="219" t="s">
        <v>157</v>
      </c>
      <c r="E5" s="219" t="s">
        <v>158</v>
      </c>
      <c r="G5" s="219" t="s">
        <v>159</v>
      </c>
      <c r="I5" s="1" t="s">
        <v>107</v>
      </c>
      <c r="K5" s="1" t="s">
        <v>108</v>
      </c>
    </row>
    <row r="6" spans="1:11" ht="27.75" customHeight="1">
      <c r="A6" s="202"/>
      <c r="C6" s="200"/>
      <c r="E6" s="200"/>
      <c r="G6" s="200"/>
      <c r="I6" s="12" t="s">
        <v>160</v>
      </c>
      <c r="K6" s="12" t="s">
        <v>160</v>
      </c>
    </row>
  </sheetData>
  <mergeCells count="8">
    <mergeCell ref="A1:K1"/>
    <mergeCell ref="A2:K2"/>
    <mergeCell ref="A3:K3"/>
    <mergeCell ref="A4:K4"/>
    <mergeCell ref="E5:E6"/>
    <mergeCell ref="G5:G6"/>
    <mergeCell ref="C5:C6"/>
    <mergeCell ref="A5:A6"/>
  </mergeCells>
  <pageMargins left="0.39" right="0.39" top="0.39" bottom="0.39" header="0" footer="0"/>
  <pageSetup scale="98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/>
    <pageSetUpPr fitToPage="1"/>
  </sheetPr>
  <dimension ref="A1:S6"/>
  <sheetViews>
    <sheetView rightToLeft="1" view="pageBreakPreview" zoomScaleNormal="100" zoomScaleSheetLayoutView="100" workbookViewId="0">
      <selection activeCell="G10" sqref="G10"/>
    </sheetView>
  </sheetViews>
  <sheetFormatPr defaultRowHeight="30" customHeight="1"/>
  <cols>
    <col min="1" max="1" width="39" style="4" customWidth="1"/>
    <col min="2" max="2" width="1.28515625" style="4" customWidth="1"/>
    <col min="3" max="3" width="16.85546875" style="4" customWidth="1"/>
    <col min="4" max="4" width="1.28515625" style="4" customWidth="1"/>
    <col min="5" max="5" width="15.5703125" style="4" customWidth="1"/>
    <col min="6" max="6" width="1.28515625" style="4" customWidth="1"/>
    <col min="7" max="7" width="20.7109375" style="4" customWidth="1"/>
    <col min="8" max="8" width="1.28515625" style="4" customWidth="1"/>
    <col min="9" max="9" width="14.28515625" style="4" customWidth="1"/>
    <col min="10" max="10" width="1.28515625" style="4" customWidth="1"/>
    <col min="11" max="11" width="10.42578125" style="4" customWidth="1"/>
    <col min="12" max="12" width="1.28515625" style="4" customWidth="1"/>
    <col min="13" max="13" width="15.5703125" style="4" customWidth="1"/>
    <col min="14" max="14" width="1.28515625" style="4" customWidth="1"/>
    <col min="15" max="15" width="14.28515625" style="4" customWidth="1"/>
    <col min="16" max="16" width="1.28515625" style="4" customWidth="1"/>
    <col min="17" max="17" width="10.42578125" style="4" customWidth="1"/>
    <col min="18" max="18" width="1.28515625" style="4" customWidth="1"/>
    <col min="19" max="19" width="15.5703125" style="4" customWidth="1"/>
    <col min="20" max="20" width="0.28515625" style="13" customWidth="1"/>
    <col min="21" max="16384" width="9.140625" style="13"/>
  </cols>
  <sheetData>
    <row r="1" spans="1:19" ht="30" customHeight="1">
      <c r="A1" s="178" t="s">
        <v>180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</row>
    <row r="2" spans="1:19" ht="30" customHeight="1">
      <c r="A2" s="178" t="s">
        <v>184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</row>
    <row r="3" spans="1:19" ht="30" customHeight="1">
      <c r="A3" s="178" t="s">
        <v>256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</row>
    <row r="4" spans="1:19" ht="30" customHeight="1">
      <c r="A4" s="197" t="s">
        <v>161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</row>
    <row r="5" spans="1:19" ht="24.75" customHeight="1">
      <c r="A5" s="198" t="s">
        <v>97</v>
      </c>
      <c r="C5" s="219" t="s">
        <v>162</v>
      </c>
      <c r="E5" s="219" t="s">
        <v>75</v>
      </c>
      <c r="G5" s="219" t="s">
        <v>163</v>
      </c>
      <c r="I5" s="198" t="s">
        <v>107</v>
      </c>
      <c r="J5" s="198"/>
      <c r="K5" s="198"/>
      <c r="L5" s="198"/>
      <c r="M5" s="198"/>
      <c r="O5" s="198" t="s">
        <v>108</v>
      </c>
      <c r="P5" s="198"/>
      <c r="Q5" s="198"/>
      <c r="R5" s="198"/>
      <c r="S5" s="198"/>
    </row>
    <row r="6" spans="1:19" ht="25.5" customHeight="1">
      <c r="A6" s="198"/>
      <c r="C6" s="200"/>
      <c r="E6" s="200"/>
      <c r="G6" s="200"/>
      <c r="I6" s="12" t="s">
        <v>164</v>
      </c>
      <c r="J6" s="5"/>
      <c r="K6" s="12" t="s">
        <v>146</v>
      </c>
      <c r="L6" s="5"/>
      <c r="M6" s="12" t="s">
        <v>165</v>
      </c>
      <c r="O6" s="12" t="s">
        <v>164</v>
      </c>
      <c r="P6" s="5"/>
      <c r="Q6" s="12" t="s">
        <v>146</v>
      </c>
      <c r="R6" s="5"/>
      <c r="S6" s="12" t="s">
        <v>165</v>
      </c>
    </row>
  </sheetData>
  <mergeCells count="10">
    <mergeCell ref="A1:S1"/>
    <mergeCell ref="A2:S2"/>
    <mergeCell ref="A3:S3"/>
    <mergeCell ref="A4:S4"/>
    <mergeCell ref="A5:A6"/>
    <mergeCell ref="I5:M5"/>
    <mergeCell ref="O5:S5"/>
    <mergeCell ref="C5:C6"/>
    <mergeCell ref="G5:G6"/>
    <mergeCell ref="E5:E6"/>
  </mergeCells>
  <pageMargins left="0.39" right="0.39" top="0.39" bottom="0.39" header="0" footer="0"/>
  <pageSetup scale="7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/>
    <pageSetUpPr fitToPage="1"/>
  </sheetPr>
  <dimension ref="A1:M11"/>
  <sheetViews>
    <sheetView rightToLeft="1" view="pageBreakPreview" zoomScaleNormal="100" zoomScaleSheetLayoutView="100" workbookViewId="0">
      <selection activeCell="G14" sqref="G14"/>
    </sheetView>
  </sheetViews>
  <sheetFormatPr defaultRowHeight="30" customHeight="1"/>
  <cols>
    <col min="1" max="1" width="41.5703125" style="4" customWidth="1"/>
    <col min="2" max="2" width="1.28515625" style="4" customWidth="1"/>
    <col min="3" max="3" width="14.28515625" style="4" customWidth="1"/>
    <col min="4" max="4" width="1.28515625" style="4" customWidth="1"/>
    <col min="5" max="5" width="10.42578125" style="4" customWidth="1"/>
    <col min="6" max="6" width="1.28515625" style="4" customWidth="1"/>
    <col min="7" max="7" width="15.5703125" style="4" customWidth="1"/>
    <col min="8" max="8" width="1.28515625" style="4" customWidth="1"/>
    <col min="9" max="9" width="14.28515625" style="4" customWidth="1"/>
    <col min="10" max="10" width="1.28515625" style="4" customWidth="1"/>
    <col min="11" max="11" width="10.42578125" style="4" customWidth="1"/>
    <col min="12" max="12" width="1.28515625" style="4" customWidth="1"/>
    <col min="13" max="13" width="15.5703125" style="4" customWidth="1"/>
    <col min="14" max="14" width="0.28515625" style="13" customWidth="1"/>
    <col min="15" max="16384" width="9.140625" style="13"/>
  </cols>
  <sheetData>
    <row r="1" spans="1:13" ht="30" customHeight="1">
      <c r="A1" s="178" t="s">
        <v>180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3" ht="30" customHeight="1">
      <c r="A2" s="178" t="s">
        <v>184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13" ht="30" customHeight="1">
      <c r="A3" s="178" t="s">
        <v>256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</row>
    <row r="4" spans="1:13" ht="30" customHeight="1">
      <c r="A4" s="197" t="s">
        <v>166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</row>
    <row r="5" spans="1:13" ht="30" customHeight="1">
      <c r="A5" s="198" t="s">
        <v>97</v>
      </c>
      <c r="C5" s="198" t="s">
        <v>107</v>
      </c>
      <c r="D5" s="198"/>
      <c r="E5" s="198"/>
      <c r="F5" s="198"/>
      <c r="G5" s="198"/>
      <c r="I5" s="198" t="s">
        <v>108</v>
      </c>
      <c r="J5" s="198"/>
      <c r="K5" s="198"/>
      <c r="L5" s="198"/>
      <c r="M5" s="198"/>
    </row>
    <row r="6" spans="1:13" ht="30" customHeight="1">
      <c r="A6" s="198"/>
      <c r="C6" s="12" t="s">
        <v>164</v>
      </c>
      <c r="D6" s="5"/>
      <c r="E6" s="12" t="s">
        <v>146</v>
      </c>
      <c r="F6" s="5"/>
      <c r="G6" s="12" t="s">
        <v>165</v>
      </c>
      <c r="I6" s="12" t="s">
        <v>164</v>
      </c>
      <c r="J6" s="5"/>
      <c r="K6" s="12" t="s">
        <v>146</v>
      </c>
      <c r="L6" s="5"/>
      <c r="M6" s="143" t="s">
        <v>165</v>
      </c>
    </row>
    <row r="7" spans="1:13" ht="30" customHeight="1">
      <c r="A7" s="29" t="s">
        <v>90</v>
      </c>
      <c r="C7" s="6">
        <v>95816</v>
      </c>
      <c r="E7" s="6">
        <v>0</v>
      </c>
      <c r="G7" s="6">
        <f>C7+E7</f>
        <v>95816</v>
      </c>
      <c r="I7" s="6">
        <v>949239</v>
      </c>
      <c r="K7" s="6">
        <v>0</v>
      </c>
      <c r="M7" s="8">
        <f>I7+K7</f>
        <v>949239</v>
      </c>
    </row>
    <row r="8" spans="1:13" ht="30" customHeight="1">
      <c r="A8" s="30" t="s">
        <v>91</v>
      </c>
      <c r="C8" s="8">
        <v>122747</v>
      </c>
      <c r="E8" s="8">
        <v>0</v>
      </c>
      <c r="G8" s="8">
        <f>C8+E8</f>
        <v>122747</v>
      </c>
      <c r="I8" s="8">
        <v>774092</v>
      </c>
      <c r="K8" s="8">
        <v>0</v>
      </c>
      <c r="M8" s="8">
        <f t="shared" ref="M8:M10" si="0">I8+K8</f>
        <v>774092</v>
      </c>
    </row>
    <row r="9" spans="1:13" ht="30" customHeight="1">
      <c r="A9" s="30" t="s">
        <v>92</v>
      </c>
      <c r="C9" s="8">
        <v>53906</v>
      </c>
      <c r="E9" s="8">
        <v>0</v>
      </c>
      <c r="G9" s="8">
        <f>C9+E9</f>
        <v>53906</v>
      </c>
      <c r="I9" s="8">
        <v>473341838</v>
      </c>
      <c r="K9" s="8">
        <v>0</v>
      </c>
      <c r="M9" s="8">
        <f t="shared" si="0"/>
        <v>473341838</v>
      </c>
    </row>
    <row r="10" spans="1:13" ht="30" customHeight="1">
      <c r="A10" s="30" t="s">
        <v>93</v>
      </c>
      <c r="C10" s="10">
        <v>14491</v>
      </c>
      <c r="E10" s="10">
        <v>0</v>
      </c>
      <c r="G10" s="8">
        <f>C10+E10</f>
        <v>14491</v>
      </c>
      <c r="I10" s="10">
        <v>88112</v>
      </c>
      <c r="K10" s="10">
        <v>0</v>
      </c>
      <c r="M10" s="8">
        <f t="shared" si="0"/>
        <v>88112</v>
      </c>
    </row>
    <row r="11" spans="1:13" ht="30" customHeight="1">
      <c r="A11" s="21" t="s">
        <v>43</v>
      </c>
      <c r="C11" s="31">
        <f>SUM(C7:C10)</f>
        <v>286960</v>
      </c>
      <c r="D11" s="21"/>
      <c r="E11" s="31">
        <v>0</v>
      </c>
      <c r="F11" s="21"/>
      <c r="G11" s="31">
        <f>SUM(G7:G10)</f>
        <v>286960</v>
      </c>
      <c r="H11" s="21"/>
      <c r="I11" s="31">
        <f>SUM(I7:I10)</f>
        <v>475153281</v>
      </c>
      <c r="J11" s="21"/>
      <c r="K11" s="31">
        <v>0</v>
      </c>
      <c r="L11" s="21"/>
      <c r="M11" s="92">
        <f>SUM(M7:M10)</f>
        <v>475153281</v>
      </c>
    </row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2CAA1-4421-49AA-9A24-612D3499598C}">
  <sheetPr>
    <tabColor theme="6"/>
  </sheetPr>
  <dimension ref="A1:Q54"/>
  <sheetViews>
    <sheetView showGridLines="0" rightToLeft="1" view="pageBreakPreview" zoomScale="30" zoomScaleNormal="100" zoomScaleSheetLayoutView="30" workbookViewId="0">
      <selection activeCell="M55" sqref="M55"/>
    </sheetView>
  </sheetViews>
  <sheetFormatPr defaultRowHeight="18.75"/>
  <cols>
    <col min="1" max="1" width="30.85546875" style="106" customWidth="1"/>
    <col min="2" max="2" width="1.28515625" style="106" customWidth="1"/>
    <col min="3" max="3" width="15.28515625" style="125" customWidth="1"/>
    <col min="4" max="4" width="1.28515625" style="107" customWidth="1"/>
    <col min="5" max="5" width="19.140625" style="106" customWidth="1"/>
    <col min="6" max="6" width="1.28515625" style="107" customWidth="1"/>
    <col min="7" max="7" width="19" style="106" customWidth="1"/>
    <col min="8" max="8" width="1.28515625" style="107" customWidth="1"/>
    <col min="9" max="9" width="20.85546875" style="125" customWidth="1"/>
    <col min="10" max="10" width="1.28515625" style="107" customWidth="1"/>
    <col min="11" max="11" width="16.7109375" style="106" customWidth="1"/>
    <col min="12" max="12" width="1.28515625" style="107" customWidth="1"/>
    <col min="13" max="13" width="22.42578125" style="106" customWidth="1"/>
    <col min="14" max="14" width="1.28515625" style="107" customWidth="1"/>
    <col min="15" max="15" width="21.7109375" style="106" customWidth="1"/>
    <col min="16" max="16" width="1.28515625" style="107" customWidth="1"/>
    <col min="17" max="17" width="20.5703125" style="125" customWidth="1"/>
    <col min="18" max="18" width="0.28515625" style="13" customWidth="1"/>
    <col min="19" max="19" width="9.140625" style="13"/>
    <col min="20" max="20" width="12.140625" style="13" bestFit="1" customWidth="1"/>
    <col min="21" max="21" width="14.5703125" style="13" bestFit="1" customWidth="1"/>
    <col min="22" max="16384" width="9.140625" style="13"/>
  </cols>
  <sheetData>
    <row r="1" spans="1:17" ht="30" customHeight="1">
      <c r="A1" s="220" t="s">
        <v>180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</row>
    <row r="2" spans="1:17" ht="30" customHeight="1">
      <c r="A2" s="220" t="s">
        <v>184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</row>
    <row r="3" spans="1:17" ht="30" customHeight="1">
      <c r="A3" s="220" t="s">
        <v>256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</row>
    <row r="4" spans="1:17" ht="30" customHeight="1">
      <c r="A4" s="221" t="s">
        <v>167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</row>
    <row r="5" spans="1:17" ht="22.5" customHeight="1">
      <c r="A5" s="222" t="s">
        <v>97</v>
      </c>
      <c r="C5" s="222" t="s">
        <v>107</v>
      </c>
      <c r="D5" s="222"/>
      <c r="E5" s="222"/>
      <c r="F5" s="222"/>
      <c r="G5" s="222"/>
      <c r="H5" s="222"/>
      <c r="I5" s="222"/>
      <c r="K5" s="222" t="s">
        <v>108</v>
      </c>
      <c r="L5" s="222"/>
      <c r="M5" s="222"/>
      <c r="N5" s="222"/>
      <c r="O5" s="222"/>
      <c r="P5" s="222"/>
      <c r="Q5" s="222"/>
    </row>
    <row r="6" spans="1:17" ht="43.5" customHeight="1">
      <c r="A6" s="222"/>
      <c r="C6" s="108" t="s">
        <v>9</v>
      </c>
      <c r="E6" s="109" t="s">
        <v>168</v>
      </c>
      <c r="G6" s="109" t="s">
        <v>169</v>
      </c>
      <c r="I6" s="108" t="s">
        <v>170</v>
      </c>
      <c r="K6" s="110" t="s">
        <v>9</v>
      </c>
      <c r="M6" s="110" t="s">
        <v>168</v>
      </c>
      <c r="O6" s="110" t="s">
        <v>169</v>
      </c>
      <c r="Q6" s="154" t="s">
        <v>170</v>
      </c>
    </row>
    <row r="7" spans="1:17" ht="23.25" customHeight="1">
      <c r="A7" s="111" t="s">
        <v>187</v>
      </c>
      <c r="C7" s="112">
        <v>8770666</v>
      </c>
      <c r="E7" s="113">
        <v>26523345280</v>
      </c>
      <c r="G7" s="149">
        <v>-24403027014</v>
      </c>
      <c r="I7" s="118">
        <f>E7+G7</f>
        <v>2120318266</v>
      </c>
      <c r="K7" s="112">
        <v>17133555</v>
      </c>
      <c r="L7" s="115"/>
      <c r="M7" s="112">
        <v>48827690808</v>
      </c>
      <c r="N7" s="115"/>
      <c r="O7" s="116">
        <v>-47671477178</v>
      </c>
      <c r="Q7" s="162">
        <f>M7+O7</f>
        <v>1156213630</v>
      </c>
    </row>
    <row r="8" spans="1:17" ht="29.25" customHeight="1">
      <c r="A8" s="111" t="s">
        <v>220</v>
      </c>
      <c r="C8" s="117">
        <v>0</v>
      </c>
      <c r="E8" s="113">
        <v>0</v>
      </c>
      <c r="G8" s="117">
        <v>0</v>
      </c>
      <c r="I8" s="118">
        <f t="shared" ref="I8:I52" si="0">E8+G8</f>
        <v>0</v>
      </c>
      <c r="K8" s="118">
        <v>1400000</v>
      </c>
      <c r="L8" s="115"/>
      <c r="M8" s="117">
        <v>8656292873</v>
      </c>
      <c r="N8" s="115"/>
      <c r="O8" s="114">
        <v>-7599357876</v>
      </c>
      <c r="Q8" s="162">
        <f t="shared" ref="Q8:Q52" si="1">M8+O8</f>
        <v>1056934997</v>
      </c>
    </row>
    <row r="9" spans="1:17" ht="29.25" customHeight="1">
      <c r="A9" s="111" t="s">
        <v>217</v>
      </c>
      <c r="C9" s="117">
        <v>0</v>
      </c>
      <c r="E9" s="113">
        <v>0</v>
      </c>
      <c r="G9" s="117">
        <v>0</v>
      </c>
      <c r="I9" s="118">
        <f t="shared" si="0"/>
        <v>0</v>
      </c>
      <c r="K9" s="117">
        <v>125000</v>
      </c>
      <c r="L9" s="115"/>
      <c r="M9" s="117">
        <v>11172960241</v>
      </c>
      <c r="N9" s="115"/>
      <c r="O9" s="150">
        <v>-10691426675</v>
      </c>
      <c r="Q9" s="162">
        <f t="shared" si="1"/>
        <v>481533566</v>
      </c>
    </row>
    <row r="10" spans="1:17" ht="29.25" customHeight="1">
      <c r="A10" s="111" t="s">
        <v>26</v>
      </c>
      <c r="C10" s="117">
        <v>381652</v>
      </c>
      <c r="E10" s="113">
        <v>5695675554</v>
      </c>
      <c r="G10" s="119">
        <v>-4549672961</v>
      </c>
      <c r="I10" s="118">
        <f t="shared" si="0"/>
        <v>1146002593</v>
      </c>
      <c r="K10" s="118">
        <v>1000591</v>
      </c>
      <c r="L10" s="115"/>
      <c r="M10" s="117">
        <v>13678418127</v>
      </c>
      <c r="N10" s="115"/>
      <c r="O10" s="150">
        <v>-11928043907</v>
      </c>
      <c r="Q10" s="162">
        <f t="shared" si="1"/>
        <v>1750374220</v>
      </c>
    </row>
    <row r="11" spans="1:17" ht="29.25" customHeight="1">
      <c r="A11" s="111" t="s">
        <v>205</v>
      </c>
      <c r="C11" s="117">
        <v>800150</v>
      </c>
      <c r="E11" s="113">
        <v>29127117255</v>
      </c>
      <c r="G11" s="119">
        <v>-33211691297</v>
      </c>
      <c r="I11" s="114">
        <f t="shared" si="0"/>
        <v>-4084574042</v>
      </c>
      <c r="K11" s="117">
        <v>1284885</v>
      </c>
      <c r="L11" s="115"/>
      <c r="M11" s="117">
        <v>48908423478</v>
      </c>
      <c r="N11" s="115"/>
      <c r="O11" s="114">
        <v>-53331505308</v>
      </c>
      <c r="Q11" s="163">
        <f t="shared" si="1"/>
        <v>-4423081830</v>
      </c>
    </row>
    <row r="12" spans="1:17" ht="29.25" customHeight="1">
      <c r="A12" s="111" t="s">
        <v>221</v>
      </c>
      <c r="C12" s="117">
        <v>20033830</v>
      </c>
      <c r="E12" s="113">
        <v>37831957196</v>
      </c>
      <c r="G12" s="119">
        <v>-27420812883</v>
      </c>
      <c r="I12" s="118">
        <f t="shared" si="0"/>
        <v>10411144313</v>
      </c>
      <c r="K12" s="117">
        <v>20833831</v>
      </c>
      <c r="L12" s="115"/>
      <c r="M12" s="117">
        <v>39054830768</v>
      </c>
      <c r="N12" s="115"/>
      <c r="O12" s="150">
        <v>-28513075588</v>
      </c>
      <c r="Q12" s="162">
        <f t="shared" si="1"/>
        <v>10541755180</v>
      </c>
    </row>
    <row r="13" spans="1:17" ht="29.25" customHeight="1">
      <c r="A13" s="111" t="s">
        <v>31</v>
      </c>
      <c r="C13" s="117">
        <v>0</v>
      </c>
      <c r="E13" s="113">
        <v>0</v>
      </c>
      <c r="G13" s="117">
        <v>0</v>
      </c>
      <c r="I13" s="118">
        <f t="shared" si="0"/>
        <v>0</v>
      </c>
      <c r="K13" s="117">
        <v>19600000</v>
      </c>
      <c r="L13" s="115"/>
      <c r="M13" s="117">
        <v>56325276880</v>
      </c>
      <c r="N13" s="115"/>
      <c r="O13" s="150">
        <v>-66886796389</v>
      </c>
      <c r="Q13" s="163">
        <f t="shared" si="1"/>
        <v>-10561519509</v>
      </c>
    </row>
    <row r="14" spans="1:17" ht="29.25" customHeight="1">
      <c r="A14" s="111" t="s">
        <v>22</v>
      </c>
      <c r="C14" s="117">
        <v>0</v>
      </c>
      <c r="E14" s="113">
        <v>0</v>
      </c>
      <c r="G14" s="117">
        <v>0</v>
      </c>
      <c r="I14" s="118">
        <f t="shared" si="0"/>
        <v>0</v>
      </c>
      <c r="K14" s="117">
        <v>7077153</v>
      </c>
      <c r="L14" s="115"/>
      <c r="M14" s="117">
        <v>154919932123</v>
      </c>
      <c r="N14" s="115"/>
      <c r="O14" s="114">
        <v>-143975852023</v>
      </c>
      <c r="Q14" s="162">
        <f t="shared" si="1"/>
        <v>10944080100</v>
      </c>
    </row>
    <row r="15" spans="1:17" ht="29.25" customHeight="1">
      <c r="A15" s="111" t="s">
        <v>28</v>
      </c>
      <c r="C15" s="117">
        <v>0</v>
      </c>
      <c r="E15" s="113">
        <v>0</v>
      </c>
      <c r="G15" s="117">
        <v>0</v>
      </c>
      <c r="I15" s="118">
        <f t="shared" si="0"/>
        <v>0</v>
      </c>
      <c r="K15" s="117">
        <v>18050000</v>
      </c>
      <c r="L15" s="115"/>
      <c r="M15" s="117">
        <v>87550124725</v>
      </c>
      <c r="N15" s="115"/>
      <c r="O15" s="114">
        <v>-82751282730</v>
      </c>
      <c r="Q15" s="162">
        <f t="shared" si="1"/>
        <v>4798841995</v>
      </c>
    </row>
    <row r="16" spans="1:17" ht="29.25" customHeight="1">
      <c r="A16" s="111" t="s">
        <v>204</v>
      </c>
      <c r="C16" s="117">
        <v>0</v>
      </c>
      <c r="E16" s="113">
        <v>0</v>
      </c>
      <c r="G16" s="117">
        <v>0</v>
      </c>
      <c r="I16" s="118">
        <f t="shared" si="0"/>
        <v>0</v>
      </c>
      <c r="K16" s="117">
        <v>598450</v>
      </c>
      <c r="L16" s="115"/>
      <c r="M16" s="117">
        <v>10616306882</v>
      </c>
      <c r="N16" s="115"/>
      <c r="O16" s="150">
        <v>-9521844710</v>
      </c>
      <c r="Q16" s="162">
        <f t="shared" si="1"/>
        <v>1094462172</v>
      </c>
    </row>
    <row r="17" spans="1:17" ht="29.25" customHeight="1">
      <c r="A17" s="111" t="s">
        <v>222</v>
      </c>
      <c r="C17" s="117">
        <v>0</v>
      </c>
      <c r="E17" s="113">
        <v>0</v>
      </c>
      <c r="G17" s="117">
        <v>0</v>
      </c>
      <c r="I17" s="118">
        <f t="shared" si="0"/>
        <v>0</v>
      </c>
      <c r="K17" s="117">
        <v>1</v>
      </c>
      <c r="L17" s="115"/>
      <c r="M17" s="117">
        <v>1</v>
      </c>
      <c r="N17" s="115"/>
      <c r="O17" s="150">
        <v>-577</v>
      </c>
      <c r="Q17" s="163">
        <f t="shared" si="1"/>
        <v>-576</v>
      </c>
    </row>
    <row r="18" spans="1:17" ht="29.25" customHeight="1">
      <c r="A18" s="111" t="s">
        <v>17</v>
      </c>
      <c r="C18" s="117">
        <v>0</v>
      </c>
      <c r="E18" s="113">
        <v>0</v>
      </c>
      <c r="G18" s="117">
        <v>0</v>
      </c>
      <c r="I18" s="118">
        <f t="shared" si="0"/>
        <v>0</v>
      </c>
      <c r="K18" s="117">
        <v>1750000</v>
      </c>
      <c r="L18" s="115"/>
      <c r="M18" s="117">
        <v>6326945957</v>
      </c>
      <c r="N18" s="115"/>
      <c r="O18" s="153">
        <v>-6580859512</v>
      </c>
      <c r="Q18" s="163">
        <f t="shared" si="1"/>
        <v>-253913555</v>
      </c>
    </row>
    <row r="19" spans="1:17" ht="29.25" customHeight="1">
      <c r="A19" s="111" t="s">
        <v>225</v>
      </c>
      <c r="C19" s="117">
        <v>0</v>
      </c>
      <c r="E19" s="113">
        <v>0</v>
      </c>
      <c r="G19" s="117">
        <v>0</v>
      </c>
      <c r="I19" s="118">
        <f t="shared" si="0"/>
        <v>0</v>
      </c>
      <c r="K19" s="117">
        <v>35800</v>
      </c>
      <c r="L19" s="115"/>
      <c r="M19" s="117">
        <v>1675332050</v>
      </c>
      <c r="N19" s="115"/>
      <c r="O19" s="153">
        <v>-1861199577</v>
      </c>
      <c r="Q19" s="163">
        <f t="shared" si="1"/>
        <v>-185867527</v>
      </c>
    </row>
    <row r="20" spans="1:17" ht="29.25" customHeight="1">
      <c r="A20" s="111" t="s">
        <v>25</v>
      </c>
      <c r="C20" s="117">
        <v>0</v>
      </c>
      <c r="E20" s="113">
        <v>0</v>
      </c>
      <c r="G20" s="117">
        <v>0</v>
      </c>
      <c r="I20" s="118">
        <f t="shared" si="0"/>
        <v>0</v>
      </c>
      <c r="K20" s="117">
        <v>200000</v>
      </c>
      <c r="L20" s="115"/>
      <c r="M20" s="117">
        <v>1266419705</v>
      </c>
      <c r="N20" s="115"/>
      <c r="O20" s="153">
        <v>-1429443900</v>
      </c>
      <c r="Q20" s="163">
        <f t="shared" si="1"/>
        <v>-163024195</v>
      </c>
    </row>
    <row r="21" spans="1:17" ht="29.25" customHeight="1">
      <c r="A21" s="111" t="s">
        <v>23</v>
      </c>
      <c r="C21" s="117">
        <v>0</v>
      </c>
      <c r="E21" s="113">
        <v>0</v>
      </c>
      <c r="G21" s="117">
        <v>0</v>
      </c>
      <c r="I21" s="118">
        <f t="shared" si="0"/>
        <v>0</v>
      </c>
      <c r="K21" s="117">
        <v>120000</v>
      </c>
      <c r="L21" s="115"/>
      <c r="M21" s="117">
        <v>3924509432</v>
      </c>
      <c r="N21" s="115"/>
      <c r="O21" s="153">
        <v>-3620330102</v>
      </c>
      <c r="Q21" s="162">
        <f t="shared" si="1"/>
        <v>304179330</v>
      </c>
    </row>
    <row r="22" spans="1:17" ht="29.25" customHeight="1">
      <c r="A22" s="111" t="s">
        <v>27</v>
      </c>
      <c r="C22" s="117">
        <v>0</v>
      </c>
      <c r="E22" s="113">
        <v>0</v>
      </c>
      <c r="G22" s="117">
        <v>0</v>
      </c>
      <c r="I22" s="118">
        <f t="shared" si="0"/>
        <v>0</v>
      </c>
      <c r="K22" s="117">
        <v>199997</v>
      </c>
      <c r="L22" s="115"/>
      <c r="M22" s="117">
        <v>1350300231</v>
      </c>
      <c r="N22" s="115"/>
      <c r="O22" s="153">
        <v>-1540754388</v>
      </c>
      <c r="Q22" s="163">
        <f t="shared" si="1"/>
        <v>-190454157</v>
      </c>
    </row>
    <row r="23" spans="1:17" ht="29.25" customHeight="1">
      <c r="A23" s="111" t="s">
        <v>118</v>
      </c>
      <c r="C23" s="117">
        <v>0</v>
      </c>
      <c r="E23" s="113">
        <v>0</v>
      </c>
      <c r="G23" s="117">
        <v>0</v>
      </c>
      <c r="I23" s="118">
        <f t="shared" si="0"/>
        <v>0</v>
      </c>
      <c r="K23" s="117">
        <v>1440855</v>
      </c>
      <c r="L23" s="115"/>
      <c r="M23" s="117">
        <v>3847340331</v>
      </c>
      <c r="N23" s="115"/>
      <c r="O23" s="153">
        <v>-4142159291</v>
      </c>
      <c r="Q23" s="163">
        <f t="shared" si="1"/>
        <v>-294818960</v>
      </c>
    </row>
    <row r="24" spans="1:17" ht="29.25" customHeight="1">
      <c r="A24" s="111" t="s">
        <v>116</v>
      </c>
      <c r="C24" s="117">
        <v>0</v>
      </c>
      <c r="E24" s="113">
        <v>0</v>
      </c>
      <c r="G24" s="117">
        <v>0</v>
      </c>
      <c r="I24" s="118">
        <f t="shared" si="0"/>
        <v>0</v>
      </c>
      <c r="K24" s="117">
        <v>554</v>
      </c>
      <c r="L24" s="115"/>
      <c r="M24" s="117">
        <v>8089840</v>
      </c>
      <c r="N24" s="115"/>
      <c r="O24" s="150">
        <v>-8893864</v>
      </c>
      <c r="Q24" s="163">
        <f t="shared" si="1"/>
        <v>-804024</v>
      </c>
    </row>
    <row r="25" spans="1:17" ht="29.25" customHeight="1">
      <c r="A25" s="111" t="s">
        <v>266</v>
      </c>
      <c r="C25" s="117">
        <v>0</v>
      </c>
      <c r="E25" s="113">
        <v>0</v>
      </c>
      <c r="G25" s="117">
        <v>0</v>
      </c>
      <c r="I25" s="118">
        <f t="shared" si="0"/>
        <v>0</v>
      </c>
      <c r="K25" s="117">
        <v>5000000</v>
      </c>
      <c r="L25" s="115"/>
      <c r="M25" s="117">
        <v>7961346540</v>
      </c>
      <c r="N25" s="115"/>
      <c r="O25" s="150">
        <v>-7702628346</v>
      </c>
      <c r="Q25" s="162">
        <f t="shared" si="1"/>
        <v>258718194</v>
      </c>
    </row>
    <row r="26" spans="1:17" ht="29.25" customHeight="1">
      <c r="A26" s="111" t="s">
        <v>40</v>
      </c>
      <c r="C26" s="117">
        <v>0</v>
      </c>
      <c r="E26" s="113">
        <v>0</v>
      </c>
      <c r="G26" s="117">
        <v>0</v>
      </c>
      <c r="I26" s="118">
        <f t="shared" si="0"/>
        <v>0</v>
      </c>
      <c r="K26" s="117">
        <v>16591515</v>
      </c>
      <c r="L26" s="115"/>
      <c r="M26" s="117">
        <v>128243781677</v>
      </c>
      <c r="N26" s="115"/>
      <c r="O26" s="150">
        <v>-141936997950</v>
      </c>
      <c r="Q26" s="163">
        <f t="shared" si="1"/>
        <v>-13693216273</v>
      </c>
    </row>
    <row r="27" spans="1:17" ht="29.25" customHeight="1">
      <c r="A27" s="111" t="s">
        <v>226</v>
      </c>
      <c r="C27" s="117">
        <v>0</v>
      </c>
      <c r="E27" s="113">
        <v>0</v>
      </c>
      <c r="G27" s="117">
        <v>0</v>
      </c>
      <c r="I27" s="118">
        <f t="shared" si="0"/>
        <v>0</v>
      </c>
      <c r="K27" s="117">
        <v>3069988</v>
      </c>
      <c r="L27" s="115"/>
      <c r="M27" s="117">
        <v>20354982977</v>
      </c>
      <c r="N27" s="115"/>
      <c r="O27" s="150">
        <v>-22155498610</v>
      </c>
      <c r="Q27" s="163">
        <f t="shared" si="1"/>
        <v>-1800515633</v>
      </c>
    </row>
    <row r="28" spans="1:17" ht="29.25" customHeight="1">
      <c r="A28" s="111" t="s">
        <v>15</v>
      </c>
      <c r="C28" s="117">
        <v>50907995</v>
      </c>
      <c r="E28" s="113">
        <v>58331036203</v>
      </c>
      <c r="G28" s="150">
        <v>-79045154349</v>
      </c>
      <c r="I28" s="114">
        <f t="shared" si="0"/>
        <v>-20714118146</v>
      </c>
      <c r="K28" s="117">
        <v>161037995</v>
      </c>
      <c r="L28" s="115"/>
      <c r="M28" s="117">
        <v>175338448306</v>
      </c>
      <c r="N28" s="115"/>
      <c r="O28" s="150">
        <v>-250044677169</v>
      </c>
      <c r="Q28" s="163">
        <f t="shared" si="1"/>
        <v>-74706228863</v>
      </c>
    </row>
    <row r="29" spans="1:17" ht="29.25" customHeight="1">
      <c r="A29" s="111" t="s">
        <v>114</v>
      </c>
      <c r="C29" s="117">
        <v>0</v>
      </c>
      <c r="E29" s="113">
        <v>0</v>
      </c>
      <c r="G29" s="117">
        <v>0</v>
      </c>
      <c r="I29" s="118">
        <f t="shared" si="0"/>
        <v>0</v>
      </c>
      <c r="K29" s="117">
        <v>4399975</v>
      </c>
      <c r="L29" s="115"/>
      <c r="M29" s="117">
        <v>15311861738</v>
      </c>
      <c r="N29" s="115"/>
      <c r="O29" s="150">
        <v>-17626394449</v>
      </c>
      <c r="Q29" s="163">
        <f t="shared" si="1"/>
        <v>-2314532711</v>
      </c>
    </row>
    <row r="30" spans="1:17" ht="29.25" customHeight="1">
      <c r="A30" s="111" t="s">
        <v>227</v>
      </c>
      <c r="C30" s="117">
        <v>0</v>
      </c>
      <c r="E30" s="113">
        <v>0</v>
      </c>
      <c r="G30" s="117">
        <v>0</v>
      </c>
      <c r="I30" s="118">
        <f t="shared" si="0"/>
        <v>0</v>
      </c>
      <c r="K30" s="117">
        <v>16800000</v>
      </c>
      <c r="L30" s="115"/>
      <c r="M30" s="117">
        <v>118361534146</v>
      </c>
      <c r="N30" s="115"/>
      <c r="O30" s="150">
        <v>-108612062071</v>
      </c>
      <c r="Q30" s="162">
        <f t="shared" si="1"/>
        <v>9749472075</v>
      </c>
    </row>
    <row r="31" spans="1:17" ht="29.25" customHeight="1">
      <c r="A31" s="111" t="s">
        <v>37</v>
      </c>
      <c r="C31" s="117">
        <v>0</v>
      </c>
      <c r="E31" s="113">
        <v>0</v>
      </c>
      <c r="G31" s="117">
        <v>0</v>
      </c>
      <c r="I31" s="118">
        <f t="shared" si="0"/>
        <v>0</v>
      </c>
      <c r="K31" s="117">
        <v>281250</v>
      </c>
      <c r="L31" s="115"/>
      <c r="M31" s="117">
        <v>4780759252</v>
      </c>
      <c r="N31" s="115"/>
      <c r="O31" s="150">
        <v>-5088293437</v>
      </c>
      <c r="Q31" s="163">
        <f t="shared" si="1"/>
        <v>-307534185</v>
      </c>
    </row>
    <row r="32" spans="1:17" ht="29.25" customHeight="1">
      <c r="A32" s="111" t="s">
        <v>228</v>
      </c>
      <c r="C32" s="117">
        <v>0</v>
      </c>
      <c r="E32" s="113">
        <v>0</v>
      </c>
      <c r="G32" s="117">
        <v>0</v>
      </c>
      <c r="I32" s="118">
        <f t="shared" si="0"/>
        <v>0</v>
      </c>
      <c r="K32" s="117">
        <v>100617924</v>
      </c>
      <c r="L32" s="115"/>
      <c r="M32" s="117">
        <v>344092544700</v>
      </c>
      <c r="N32" s="115"/>
      <c r="O32" s="150">
        <v>-402077374355</v>
      </c>
      <c r="P32" s="119"/>
      <c r="Q32" s="163">
        <f t="shared" si="1"/>
        <v>-57984829655</v>
      </c>
    </row>
    <row r="33" spans="1:17" ht="29.25" customHeight="1">
      <c r="A33" s="111" t="s">
        <v>35</v>
      </c>
      <c r="C33" s="117">
        <v>0</v>
      </c>
      <c r="E33" s="113">
        <v>0</v>
      </c>
      <c r="G33" s="117">
        <v>0</v>
      </c>
      <c r="I33" s="118">
        <f t="shared" si="0"/>
        <v>0</v>
      </c>
      <c r="K33" s="117">
        <v>660000</v>
      </c>
      <c r="L33" s="115"/>
      <c r="M33" s="117">
        <v>10162042485</v>
      </c>
      <c r="N33" s="115"/>
      <c r="O33" s="150">
        <v>-12859030800</v>
      </c>
      <c r="P33" s="119"/>
      <c r="Q33" s="163">
        <f t="shared" si="1"/>
        <v>-2696988315</v>
      </c>
    </row>
    <row r="34" spans="1:17" ht="29.25" customHeight="1">
      <c r="A34" s="111" t="s">
        <v>39</v>
      </c>
      <c r="C34" s="117">
        <v>0</v>
      </c>
      <c r="E34" s="113">
        <v>0</v>
      </c>
      <c r="G34" s="117">
        <v>0</v>
      </c>
      <c r="I34" s="118">
        <f t="shared" si="0"/>
        <v>0</v>
      </c>
      <c r="K34" s="117">
        <v>100000</v>
      </c>
      <c r="L34" s="115"/>
      <c r="M34" s="117">
        <v>1018410321</v>
      </c>
      <c r="N34" s="115"/>
      <c r="O34" s="150">
        <v>-1298229300</v>
      </c>
      <c r="P34" s="119"/>
      <c r="Q34" s="163">
        <f t="shared" si="1"/>
        <v>-279818979</v>
      </c>
    </row>
    <row r="35" spans="1:17" ht="29.25" customHeight="1">
      <c r="A35" s="111" t="s">
        <v>120</v>
      </c>
      <c r="C35" s="117">
        <v>0</v>
      </c>
      <c r="E35" s="113">
        <v>0</v>
      </c>
      <c r="G35" s="117">
        <v>0</v>
      </c>
      <c r="I35" s="118">
        <f t="shared" si="0"/>
        <v>0</v>
      </c>
      <c r="K35" s="117">
        <v>15000000</v>
      </c>
      <c r="L35" s="115"/>
      <c r="M35" s="117">
        <v>6159768288</v>
      </c>
      <c r="N35" s="115"/>
      <c r="O35" s="150">
        <v>-5941935599</v>
      </c>
      <c r="Q35" s="162">
        <f t="shared" si="1"/>
        <v>217832689</v>
      </c>
    </row>
    <row r="36" spans="1:17" ht="29.25" customHeight="1">
      <c r="A36" s="111" t="s">
        <v>229</v>
      </c>
      <c r="C36" s="117">
        <v>0</v>
      </c>
      <c r="E36" s="113">
        <v>0</v>
      </c>
      <c r="G36" s="117">
        <v>0</v>
      </c>
      <c r="I36" s="118">
        <f t="shared" si="0"/>
        <v>0</v>
      </c>
      <c r="K36" s="117">
        <v>1</v>
      </c>
      <c r="L36" s="115"/>
      <c r="M36" s="117">
        <v>1</v>
      </c>
      <c r="N36" s="115"/>
      <c r="O36" s="150">
        <v>-3086</v>
      </c>
      <c r="Q36" s="163">
        <f t="shared" si="1"/>
        <v>-3085</v>
      </c>
    </row>
    <row r="37" spans="1:17" ht="29.25" customHeight="1">
      <c r="A37" s="111" t="s">
        <v>18</v>
      </c>
      <c r="C37" s="117">
        <v>0</v>
      </c>
      <c r="E37" s="113">
        <v>0</v>
      </c>
      <c r="G37" s="117">
        <v>0</v>
      </c>
      <c r="I37" s="118">
        <f t="shared" si="0"/>
        <v>0</v>
      </c>
      <c r="K37" s="117">
        <v>250088714</v>
      </c>
      <c r="L37" s="115"/>
      <c r="M37" s="117">
        <v>572768931144</v>
      </c>
      <c r="N37" s="115"/>
      <c r="O37" s="150">
        <v>-613297890283</v>
      </c>
      <c r="Q37" s="163">
        <f t="shared" si="1"/>
        <v>-40528959139</v>
      </c>
    </row>
    <row r="38" spans="1:17" ht="29.25" customHeight="1">
      <c r="A38" s="111" t="s">
        <v>20</v>
      </c>
      <c r="C38" s="117">
        <v>0</v>
      </c>
      <c r="E38" s="113">
        <v>0</v>
      </c>
      <c r="G38" s="117">
        <v>0</v>
      </c>
      <c r="I38" s="118">
        <f t="shared" si="0"/>
        <v>0</v>
      </c>
      <c r="K38" s="117">
        <v>1562500</v>
      </c>
      <c r="L38" s="115"/>
      <c r="M38" s="117">
        <v>3038475941</v>
      </c>
      <c r="N38" s="115"/>
      <c r="O38" s="155">
        <v>-3275705139</v>
      </c>
      <c r="Q38" s="163">
        <f t="shared" si="1"/>
        <v>-237229198</v>
      </c>
    </row>
    <row r="39" spans="1:17" ht="29.25" customHeight="1">
      <c r="A39" s="111" t="s">
        <v>41</v>
      </c>
      <c r="C39" s="117">
        <v>0</v>
      </c>
      <c r="E39" s="113">
        <v>0</v>
      </c>
      <c r="G39" s="117">
        <v>0</v>
      </c>
      <c r="I39" s="118">
        <f t="shared" si="0"/>
        <v>0</v>
      </c>
      <c r="K39" s="117">
        <v>80000000</v>
      </c>
      <c r="L39" s="115"/>
      <c r="M39" s="117">
        <v>30566915590</v>
      </c>
      <c r="N39" s="115"/>
      <c r="O39" s="150">
        <v>-32852554939</v>
      </c>
      <c r="Q39" s="163">
        <f t="shared" si="1"/>
        <v>-2285639349</v>
      </c>
    </row>
    <row r="40" spans="1:17" ht="29.25" customHeight="1">
      <c r="A40" s="111" t="s">
        <v>267</v>
      </c>
      <c r="C40" s="117">
        <v>0</v>
      </c>
      <c r="E40" s="113">
        <v>0</v>
      </c>
      <c r="G40" s="117">
        <v>0</v>
      </c>
      <c r="I40" s="118">
        <f t="shared" si="0"/>
        <v>0</v>
      </c>
      <c r="K40" s="117">
        <v>970000</v>
      </c>
      <c r="L40" s="115"/>
      <c r="M40" s="117">
        <v>656919633</v>
      </c>
      <c r="N40" s="115"/>
      <c r="O40" s="150">
        <v>-871662564</v>
      </c>
      <c r="Q40" s="163">
        <f t="shared" si="1"/>
        <v>-214742931</v>
      </c>
    </row>
    <row r="41" spans="1:17" ht="29.25" customHeight="1">
      <c r="A41" s="111" t="s">
        <v>230</v>
      </c>
      <c r="C41" s="117">
        <v>0</v>
      </c>
      <c r="E41" s="113">
        <v>0</v>
      </c>
      <c r="G41" s="117">
        <v>0</v>
      </c>
      <c r="I41" s="118">
        <f t="shared" si="0"/>
        <v>0</v>
      </c>
      <c r="K41" s="117">
        <v>208</v>
      </c>
      <c r="L41" s="115"/>
      <c r="M41" s="117">
        <v>726980</v>
      </c>
      <c r="N41" s="115"/>
      <c r="O41" s="150">
        <v>-867988</v>
      </c>
      <c r="Q41" s="163">
        <f t="shared" si="1"/>
        <v>-141008</v>
      </c>
    </row>
    <row r="42" spans="1:17" ht="29.25" customHeight="1">
      <c r="A42" s="111" t="s">
        <v>231</v>
      </c>
      <c r="C42" s="117">
        <v>0</v>
      </c>
      <c r="E42" s="113">
        <v>0</v>
      </c>
      <c r="G42" s="117">
        <v>0</v>
      </c>
      <c r="I42" s="118">
        <f t="shared" si="0"/>
        <v>0</v>
      </c>
      <c r="K42" s="117">
        <v>125187</v>
      </c>
      <c r="L42" s="115"/>
      <c r="M42" s="117">
        <v>437987206</v>
      </c>
      <c r="N42" s="115"/>
      <c r="O42" s="150">
        <v>-437157603</v>
      </c>
      <c r="Q42" s="162">
        <f t="shared" si="1"/>
        <v>829603</v>
      </c>
    </row>
    <row r="43" spans="1:17" ht="29.25" customHeight="1">
      <c r="A43" s="111" t="s">
        <v>119</v>
      </c>
      <c r="C43" s="117">
        <v>0</v>
      </c>
      <c r="E43" s="113">
        <v>0</v>
      </c>
      <c r="G43" s="117">
        <v>0</v>
      </c>
      <c r="I43" s="118">
        <f t="shared" si="0"/>
        <v>0</v>
      </c>
      <c r="K43" s="117">
        <v>509</v>
      </c>
      <c r="L43" s="115"/>
      <c r="M43" s="117">
        <v>1892841</v>
      </c>
      <c r="N43" s="115"/>
      <c r="O43" s="150">
        <v>-1756226</v>
      </c>
      <c r="Q43" s="162">
        <f t="shared" si="1"/>
        <v>136615</v>
      </c>
    </row>
    <row r="44" spans="1:17" ht="29.25" customHeight="1">
      <c r="A44" s="111" t="s">
        <v>32</v>
      </c>
      <c r="C44" s="117">
        <v>0</v>
      </c>
      <c r="E44" s="113">
        <v>0</v>
      </c>
      <c r="G44" s="117">
        <v>0</v>
      </c>
      <c r="I44" s="118">
        <f t="shared" si="0"/>
        <v>0</v>
      </c>
      <c r="K44" s="117">
        <v>2</v>
      </c>
      <c r="L44" s="115"/>
      <c r="M44" s="117">
        <v>2</v>
      </c>
      <c r="N44" s="115"/>
      <c r="O44" s="150">
        <v>-3372</v>
      </c>
      <c r="Q44" s="163">
        <f t="shared" si="1"/>
        <v>-3370</v>
      </c>
    </row>
    <row r="45" spans="1:17" ht="29.25" customHeight="1">
      <c r="A45" s="111" t="s">
        <v>218</v>
      </c>
      <c r="C45" s="117">
        <v>11000000</v>
      </c>
      <c r="E45" s="113">
        <v>26180051864</v>
      </c>
      <c r="G45" s="150">
        <v>-17076210415</v>
      </c>
      <c r="I45" s="118">
        <f t="shared" si="0"/>
        <v>9103841449</v>
      </c>
      <c r="K45" s="156">
        <v>11000000</v>
      </c>
      <c r="L45" s="115"/>
      <c r="M45" s="117">
        <v>26180051864</v>
      </c>
      <c r="N45" s="115"/>
      <c r="O45" s="150">
        <v>-17076210415</v>
      </c>
      <c r="Q45" s="162">
        <f t="shared" si="1"/>
        <v>9103841449</v>
      </c>
    </row>
    <row r="46" spans="1:17" ht="29.25" customHeight="1">
      <c r="A46" s="111" t="s">
        <v>216</v>
      </c>
      <c r="C46" s="117">
        <v>1600000</v>
      </c>
      <c r="E46" s="113">
        <v>4886280514</v>
      </c>
      <c r="G46" s="150">
        <v>-3969624286</v>
      </c>
      <c r="I46" s="118">
        <f t="shared" si="0"/>
        <v>916656228</v>
      </c>
      <c r="K46" s="117">
        <v>1600000</v>
      </c>
      <c r="L46" s="115"/>
      <c r="M46" s="117">
        <v>4886280514</v>
      </c>
      <c r="N46" s="115"/>
      <c r="O46" s="150">
        <v>-3969624286</v>
      </c>
      <c r="Q46" s="162">
        <f t="shared" si="1"/>
        <v>916656228</v>
      </c>
    </row>
    <row r="47" spans="1:17" ht="29.25" customHeight="1">
      <c r="A47" s="111" t="s">
        <v>188</v>
      </c>
      <c r="C47" s="117">
        <v>12000000</v>
      </c>
      <c r="E47" s="113">
        <v>30319449086</v>
      </c>
      <c r="G47" s="150">
        <v>-23383340490</v>
      </c>
      <c r="I47" s="118">
        <f t="shared" si="0"/>
        <v>6936108596</v>
      </c>
      <c r="K47" s="117">
        <v>12000000</v>
      </c>
      <c r="L47" s="115"/>
      <c r="M47" s="117">
        <v>30319449086</v>
      </c>
      <c r="N47" s="115"/>
      <c r="O47" s="150">
        <v>-23383340490</v>
      </c>
      <c r="Q47" s="162">
        <f t="shared" si="1"/>
        <v>6936108596</v>
      </c>
    </row>
    <row r="48" spans="1:17" ht="29.25" customHeight="1">
      <c r="A48" s="111" t="s">
        <v>206</v>
      </c>
      <c r="C48" s="117">
        <v>3800000</v>
      </c>
      <c r="E48" s="113">
        <v>35346359251</v>
      </c>
      <c r="G48" s="150">
        <v>-27488850722</v>
      </c>
      <c r="I48" s="118">
        <f t="shared" si="0"/>
        <v>7857508529</v>
      </c>
      <c r="K48" s="117">
        <v>3800000</v>
      </c>
      <c r="L48" s="115"/>
      <c r="M48" s="117">
        <v>35346359251</v>
      </c>
      <c r="N48" s="115"/>
      <c r="O48" s="150">
        <v>-27488850722</v>
      </c>
      <c r="Q48" s="162">
        <f t="shared" si="1"/>
        <v>7857508529</v>
      </c>
    </row>
    <row r="49" spans="1:17" ht="29.25" customHeight="1">
      <c r="A49" s="111" t="s">
        <v>21</v>
      </c>
      <c r="C49" s="117">
        <v>0</v>
      </c>
      <c r="E49" s="113">
        <v>0</v>
      </c>
      <c r="G49" s="117">
        <v>0</v>
      </c>
      <c r="I49" s="118">
        <f t="shared" si="0"/>
        <v>0</v>
      </c>
      <c r="K49" s="117">
        <v>9599981</v>
      </c>
      <c r="L49" s="115"/>
      <c r="M49" s="117">
        <v>21567560114</v>
      </c>
      <c r="N49" s="115"/>
      <c r="O49" s="150">
        <v>-23809438477</v>
      </c>
      <c r="Q49" s="163">
        <f t="shared" si="1"/>
        <v>-2241878363</v>
      </c>
    </row>
    <row r="50" spans="1:17" ht="29.25" customHeight="1">
      <c r="A50" s="111" t="s">
        <v>203</v>
      </c>
      <c r="C50" s="117">
        <v>5263758</v>
      </c>
      <c r="E50" s="113">
        <v>9708189522</v>
      </c>
      <c r="G50" s="150">
        <v>-8108096997</v>
      </c>
      <c r="I50" s="118">
        <f t="shared" si="0"/>
        <v>1600092525</v>
      </c>
      <c r="K50" s="117">
        <v>5263758</v>
      </c>
      <c r="L50" s="115"/>
      <c r="M50" s="157">
        <v>9708189522</v>
      </c>
      <c r="N50" s="115"/>
      <c r="O50" s="150">
        <v>-8108096997</v>
      </c>
      <c r="Q50" s="162">
        <f t="shared" si="1"/>
        <v>1600092525</v>
      </c>
    </row>
    <row r="51" spans="1:17" ht="30" customHeight="1">
      <c r="A51" s="147" t="s">
        <v>264</v>
      </c>
      <c r="B51" s="120"/>
      <c r="C51" s="117">
        <v>1130</v>
      </c>
      <c r="E51" s="113">
        <v>20064684712</v>
      </c>
      <c r="G51" s="150">
        <v>-11647338496</v>
      </c>
      <c r="I51" s="118">
        <f t="shared" si="0"/>
        <v>8417346216</v>
      </c>
      <c r="K51" s="115">
        <v>14586</v>
      </c>
      <c r="L51" s="115"/>
      <c r="M51" s="115">
        <v>173174110085</v>
      </c>
      <c r="N51" s="115"/>
      <c r="O51" s="150">
        <v>-150569081496</v>
      </c>
      <c r="Q51" s="162">
        <f t="shared" si="1"/>
        <v>22605028589</v>
      </c>
    </row>
    <row r="52" spans="1:17" ht="30" customHeight="1">
      <c r="A52" s="148" t="s">
        <v>265</v>
      </c>
      <c r="B52" s="120"/>
      <c r="C52" s="117">
        <v>0</v>
      </c>
      <c r="E52" s="113">
        <v>0</v>
      </c>
      <c r="G52" s="117">
        <v>0</v>
      </c>
      <c r="I52" s="118">
        <f t="shared" si="0"/>
        <v>0</v>
      </c>
      <c r="K52" s="115">
        <v>160567</v>
      </c>
      <c r="L52" s="115"/>
      <c r="M52" s="115">
        <v>229020601228</v>
      </c>
      <c r="N52" s="115"/>
      <c r="O52" s="150">
        <v>-179791340390</v>
      </c>
      <c r="Q52" s="162">
        <f t="shared" si="1"/>
        <v>49229260838</v>
      </c>
    </row>
    <row r="53" spans="1:17" ht="30" customHeight="1" thickBot="1">
      <c r="A53" s="106" t="s">
        <v>43</v>
      </c>
      <c r="C53" s="121">
        <f>SUM(C7:C52)</f>
        <v>114559181</v>
      </c>
      <c r="E53" s="122">
        <f>SUM(E7:E52)</f>
        <v>284014146437</v>
      </c>
      <c r="G53" s="151">
        <f>SUM(G7:G52)</f>
        <v>-260303819910</v>
      </c>
      <c r="I53" s="123">
        <f>SUM(I7:I52)</f>
        <v>23710326527</v>
      </c>
      <c r="K53" s="121">
        <f>SUM(K7:K52)</f>
        <v>790595332</v>
      </c>
      <c r="L53" s="115"/>
      <c r="M53" s="121">
        <f>SUM(M7:M52)</f>
        <v>2467569125884</v>
      </c>
      <c r="N53" s="115"/>
      <c r="O53" s="124">
        <f>SUM(O7:O52)</f>
        <v>-2542331010154</v>
      </c>
      <c r="Q53" s="152">
        <f>SUM(Q7:Q52)</f>
        <v>-74761884270</v>
      </c>
    </row>
    <row r="54" spans="1:17" ht="30" customHeight="1" thickTop="1"/>
  </sheetData>
  <autoFilter ref="A1:A54" xr:uid="{8232CAA1-4421-49AA-9A24-612D3499598C}"/>
  <mergeCells count="7">
    <mergeCell ref="A1:Q1"/>
    <mergeCell ref="A2:Q2"/>
    <mergeCell ref="A3:Q3"/>
    <mergeCell ref="A4:Q4"/>
    <mergeCell ref="A5:A6"/>
    <mergeCell ref="C5:I5"/>
    <mergeCell ref="K5:Q5"/>
  </mergeCells>
  <pageMargins left="0.7" right="0.7" top="0.75" bottom="0.75" header="0.3" footer="0.3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  <pageSetUpPr fitToPage="1"/>
  </sheetPr>
  <dimension ref="A1:AD46"/>
  <sheetViews>
    <sheetView rightToLeft="1" view="pageBreakPreview" zoomScale="40" zoomScaleNormal="100" zoomScaleSheetLayoutView="40" workbookViewId="0">
      <selection activeCell="M45" sqref="M45"/>
    </sheetView>
  </sheetViews>
  <sheetFormatPr defaultRowHeight="30" customHeight="1"/>
  <cols>
    <col min="1" max="1" width="4.42578125" style="50" customWidth="1"/>
    <col min="2" max="2" width="2.5703125" style="50" customWidth="1"/>
    <col min="3" max="3" width="21.42578125" style="50" customWidth="1"/>
    <col min="4" max="4" width="1.28515625" style="50" customWidth="1"/>
    <col min="5" max="5" width="17.5703125" style="50" customWidth="1"/>
    <col min="6" max="6" width="1.28515625" style="50" customWidth="1"/>
    <col min="7" max="7" width="22.5703125" style="50" customWidth="1"/>
    <col min="8" max="8" width="1.28515625" style="50" customWidth="1"/>
    <col min="9" max="9" width="20.5703125" style="50" customWidth="1"/>
    <col min="10" max="10" width="1.28515625" style="50" customWidth="1"/>
    <col min="11" max="11" width="14.28515625" style="50" customWidth="1"/>
    <col min="12" max="12" width="1.28515625" style="50" customWidth="1"/>
    <col min="13" max="13" width="18.42578125" style="50" customWidth="1"/>
    <col min="14" max="14" width="1.28515625" style="50" customWidth="1"/>
    <col min="15" max="15" width="15.42578125" style="56" customWidth="1"/>
    <col min="16" max="16" width="1.28515625" style="50" customWidth="1"/>
    <col min="17" max="17" width="18.140625" style="50" customWidth="1"/>
    <col min="18" max="18" width="1.28515625" style="50" customWidth="1"/>
    <col min="19" max="19" width="15.5703125" style="50" customWidth="1"/>
    <col min="20" max="20" width="1.28515625" style="50" customWidth="1"/>
    <col min="21" max="21" width="13" style="50" customWidth="1"/>
    <col min="22" max="22" width="1.28515625" style="50" customWidth="1"/>
    <col min="23" max="23" width="21" style="50" customWidth="1"/>
    <col min="24" max="24" width="1.28515625" style="50" customWidth="1"/>
    <col min="25" max="25" width="21.28515625" style="50" customWidth="1"/>
    <col min="26" max="26" width="1.28515625" style="50" customWidth="1"/>
    <col min="27" max="27" width="18.5703125" style="50" customWidth="1"/>
    <col min="28" max="28" width="0.28515625" style="48" customWidth="1"/>
    <col min="29" max="29" width="12.140625" style="48" bestFit="1" customWidth="1"/>
    <col min="30" max="16384" width="9.140625" style="13"/>
  </cols>
  <sheetData>
    <row r="1" spans="1:30" ht="30" customHeight="1">
      <c r="A1" s="179" t="s">
        <v>183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</row>
    <row r="2" spans="1:30" ht="30" customHeight="1">
      <c r="A2" s="179" t="s">
        <v>182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</row>
    <row r="3" spans="1:30" ht="30" customHeight="1">
      <c r="A3" s="179" t="s">
        <v>256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</row>
    <row r="4" spans="1:30" ht="30" customHeight="1">
      <c r="A4" s="49" t="s">
        <v>0</v>
      </c>
      <c r="B4" s="180" t="s">
        <v>1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</row>
    <row r="5" spans="1:30" ht="30" customHeight="1">
      <c r="A5" s="181" t="s">
        <v>2</v>
      </c>
      <c r="B5" s="181"/>
      <c r="C5" s="180" t="s">
        <v>3</v>
      </c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</row>
    <row r="6" spans="1:30" ht="30" customHeight="1">
      <c r="E6" s="182" t="s">
        <v>213</v>
      </c>
      <c r="F6" s="182"/>
      <c r="G6" s="182"/>
      <c r="H6" s="182"/>
      <c r="I6" s="182"/>
      <c r="K6" s="182" t="s">
        <v>5</v>
      </c>
      <c r="L6" s="182"/>
      <c r="M6" s="182"/>
      <c r="N6" s="182"/>
      <c r="O6" s="182"/>
      <c r="P6" s="182"/>
      <c r="Q6" s="182"/>
      <c r="S6" s="182" t="s">
        <v>257</v>
      </c>
      <c r="T6" s="182"/>
      <c r="U6" s="182"/>
      <c r="V6" s="182"/>
      <c r="W6" s="182"/>
      <c r="X6" s="182"/>
      <c r="Y6" s="182"/>
      <c r="Z6" s="182"/>
      <c r="AA6" s="182"/>
    </row>
    <row r="7" spans="1:30" ht="25.5" customHeight="1">
      <c r="A7" s="179" t="s">
        <v>8</v>
      </c>
      <c r="B7" s="179"/>
      <c r="C7" s="179"/>
      <c r="E7" s="183" t="s">
        <v>9</v>
      </c>
      <c r="F7" s="51"/>
      <c r="G7" s="183" t="s">
        <v>10</v>
      </c>
      <c r="H7" s="51"/>
      <c r="I7" s="183" t="s">
        <v>11</v>
      </c>
      <c r="K7" s="184" t="s">
        <v>6</v>
      </c>
      <c r="L7" s="184"/>
      <c r="M7" s="184"/>
      <c r="N7" s="51"/>
      <c r="O7" s="184" t="s">
        <v>7</v>
      </c>
      <c r="P7" s="184"/>
      <c r="Q7" s="184"/>
      <c r="S7" s="183" t="s">
        <v>9</v>
      </c>
      <c r="T7" s="51"/>
      <c r="U7" s="185" t="s">
        <v>13</v>
      </c>
      <c r="V7" s="51"/>
      <c r="W7" s="183" t="s">
        <v>10</v>
      </c>
      <c r="X7" s="51"/>
      <c r="Y7" s="183" t="s">
        <v>11</v>
      </c>
      <c r="Z7" s="51"/>
      <c r="AA7" s="187" t="s">
        <v>14</v>
      </c>
    </row>
    <row r="8" spans="1:30" ht="30" customHeight="1">
      <c r="A8" s="182"/>
      <c r="B8" s="182"/>
      <c r="C8" s="182"/>
      <c r="E8" s="182"/>
      <c r="G8" s="182"/>
      <c r="I8" s="182"/>
      <c r="K8" s="52" t="s">
        <v>9</v>
      </c>
      <c r="L8" s="51"/>
      <c r="M8" s="52" t="s">
        <v>10</v>
      </c>
      <c r="O8" s="53" t="s">
        <v>9</v>
      </c>
      <c r="P8" s="51"/>
      <c r="Q8" s="52" t="s">
        <v>12</v>
      </c>
      <c r="S8" s="182"/>
      <c r="U8" s="186"/>
      <c r="W8" s="182"/>
      <c r="Y8" s="182"/>
      <c r="AA8" s="188"/>
      <c r="AC8" s="146"/>
    </row>
    <row r="9" spans="1:30" ht="30" customHeight="1">
      <c r="A9" s="190" t="s">
        <v>15</v>
      </c>
      <c r="B9" s="190"/>
      <c r="C9" s="190"/>
      <c r="E9" s="55">
        <v>120907995</v>
      </c>
      <c r="G9" s="55">
        <v>181982107822</v>
      </c>
      <c r="I9" s="55">
        <v>125972045008.58299</v>
      </c>
      <c r="K9" s="55">
        <v>0</v>
      </c>
      <c r="M9" s="55">
        <v>0</v>
      </c>
      <c r="O9" s="56">
        <v>-50907995</v>
      </c>
      <c r="Q9" s="55">
        <v>58331036203</v>
      </c>
      <c r="S9" s="56">
        <f>E9+K9+O9</f>
        <v>70000000</v>
      </c>
      <c r="U9" s="55">
        <v>1327</v>
      </c>
      <c r="W9" s="55">
        <v>105359017388</v>
      </c>
      <c r="Y9" s="55">
        <v>92171960300</v>
      </c>
      <c r="AA9" s="161">
        <v>1.66</v>
      </c>
      <c r="AD9" s="40"/>
    </row>
    <row r="10" spans="1:30" ht="30" customHeight="1">
      <c r="A10" s="189" t="s">
        <v>214</v>
      </c>
      <c r="B10" s="189"/>
      <c r="C10" s="189"/>
      <c r="E10" s="55">
        <v>5000000</v>
      </c>
      <c r="G10" s="55">
        <v>22593945141</v>
      </c>
      <c r="I10" s="55">
        <v>22172273150</v>
      </c>
      <c r="K10" s="55">
        <v>0</v>
      </c>
      <c r="M10" s="55">
        <v>0</v>
      </c>
      <c r="O10" s="56">
        <v>0</v>
      </c>
      <c r="Q10" s="55">
        <v>0</v>
      </c>
      <c r="S10" s="56">
        <f t="shared" ref="S10:S40" si="0">E10+K10+O10</f>
        <v>5000000</v>
      </c>
      <c r="U10" s="55">
        <v>5090</v>
      </c>
      <c r="W10" s="55">
        <f>G10</f>
        <v>22593945141</v>
      </c>
      <c r="Y10" s="55">
        <v>25253271500</v>
      </c>
      <c r="AA10" s="57">
        <v>0.45</v>
      </c>
    </row>
    <row r="11" spans="1:30" ht="30" customHeight="1">
      <c r="A11" s="189" t="s">
        <v>20</v>
      </c>
      <c r="B11" s="189"/>
      <c r="C11" s="189"/>
      <c r="E11" s="55">
        <v>342500</v>
      </c>
      <c r="G11" s="55">
        <v>575034981</v>
      </c>
      <c r="I11" s="55">
        <v>676306425.25</v>
      </c>
      <c r="K11" s="55">
        <v>0</v>
      </c>
      <c r="M11" s="55">
        <v>0</v>
      </c>
      <c r="O11" s="56">
        <v>0</v>
      </c>
      <c r="Q11" s="55">
        <v>0</v>
      </c>
      <c r="S11" s="56">
        <f t="shared" si="0"/>
        <v>342500</v>
      </c>
      <c r="U11" s="58">
        <v>2270</v>
      </c>
      <c r="W11" s="55">
        <f>G11</f>
        <v>575034981</v>
      </c>
      <c r="Y11" s="55">
        <v>771465118.25</v>
      </c>
      <c r="AA11" s="57">
        <v>0.01</v>
      </c>
    </row>
    <row r="12" spans="1:30" ht="30" customHeight="1">
      <c r="A12" s="189" t="s">
        <v>23</v>
      </c>
      <c r="B12" s="189"/>
      <c r="C12" s="189"/>
      <c r="E12" s="55">
        <v>100000</v>
      </c>
      <c r="G12" s="55">
        <v>2725199506</v>
      </c>
      <c r="I12" s="55">
        <v>3443176900</v>
      </c>
      <c r="K12" s="55">
        <v>0</v>
      </c>
      <c r="M12" s="55">
        <v>0</v>
      </c>
      <c r="O12" s="56">
        <v>0</v>
      </c>
      <c r="Q12" s="55">
        <v>0</v>
      </c>
      <c r="S12" s="56">
        <f t="shared" si="0"/>
        <v>100000</v>
      </c>
      <c r="U12" s="55">
        <v>41900</v>
      </c>
      <c r="W12" s="55">
        <f>G12</f>
        <v>2725199506</v>
      </c>
      <c r="Y12" s="55">
        <v>4157611300</v>
      </c>
      <c r="AA12" s="57">
        <v>7.0000000000000007E-2</v>
      </c>
    </row>
    <row r="13" spans="1:30" ht="30" customHeight="1">
      <c r="A13" s="189" t="s">
        <v>215</v>
      </c>
      <c r="B13" s="189"/>
      <c r="C13" s="189"/>
      <c r="E13" s="55">
        <v>5000000</v>
      </c>
      <c r="G13" s="55">
        <v>13567127695</v>
      </c>
      <c r="I13" s="55">
        <v>13832243800</v>
      </c>
      <c r="K13" s="55">
        <v>0</v>
      </c>
      <c r="M13" s="55">
        <v>0</v>
      </c>
      <c r="O13" s="56">
        <v>0</v>
      </c>
      <c r="Q13" s="55">
        <v>0</v>
      </c>
      <c r="S13" s="56">
        <f t="shared" si="0"/>
        <v>5000000</v>
      </c>
      <c r="U13" s="55">
        <v>2979</v>
      </c>
      <c r="W13" s="55">
        <f>G13+M13</f>
        <v>13567127695</v>
      </c>
      <c r="Y13" s="55">
        <v>14779861650</v>
      </c>
      <c r="AA13" s="57">
        <v>0.27</v>
      </c>
    </row>
    <row r="14" spans="1:30" ht="30" customHeight="1">
      <c r="A14" s="189" t="s">
        <v>32</v>
      </c>
      <c r="B14" s="189"/>
      <c r="C14" s="189"/>
      <c r="E14" s="55">
        <v>800000</v>
      </c>
      <c r="G14" s="55">
        <v>1275557150</v>
      </c>
      <c r="I14" s="55">
        <v>1274074680</v>
      </c>
      <c r="K14" s="55">
        <v>0</v>
      </c>
      <c r="M14" s="55">
        <v>0</v>
      </c>
      <c r="O14" s="56">
        <v>0</v>
      </c>
      <c r="Q14" s="55">
        <v>0</v>
      </c>
      <c r="S14" s="56">
        <f t="shared" si="0"/>
        <v>800000</v>
      </c>
      <c r="U14" s="55">
        <v>2060</v>
      </c>
      <c r="W14" s="55">
        <f>G14+M14</f>
        <v>1275557150</v>
      </c>
      <c r="Y14" s="55">
        <v>1635260960</v>
      </c>
      <c r="AA14" s="57">
        <v>0.03</v>
      </c>
    </row>
    <row r="15" spans="1:30" ht="30" customHeight="1">
      <c r="A15" s="189" t="s">
        <v>26</v>
      </c>
      <c r="B15" s="189"/>
      <c r="C15" s="189"/>
      <c r="E15" s="55">
        <v>1381652</v>
      </c>
      <c r="G15" s="55">
        <v>16471235084</v>
      </c>
      <c r="I15" s="55">
        <v>17836343508.8204</v>
      </c>
      <c r="K15" s="55">
        <v>0</v>
      </c>
      <c r="M15" s="55">
        <v>0</v>
      </c>
      <c r="O15" s="56">
        <v>-381652</v>
      </c>
      <c r="Q15" s="55">
        <v>5695675554</v>
      </c>
      <c r="S15" s="56">
        <f t="shared" si="0"/>
        <v>1000000</v>
      </c>
      <c r="U15" s="55">
        <v>15040</v>
      </c>
      <c r="W15" s="55">
        <v>11921406463</v>
      </c>
      <c r="Y15" s="55">
        <v>14923740800</v>
      </c>
      <c r="AA15" s="57">
        <v>0.27</v>
      </c>
    </row>
    <row r="16" spans="1:30" ht="30" customHeight="1">
      <c r="A16" s="189" t="s">
        <v>187</v>
      </c>
      <c r="B16" s="189"/>
      <c r="C16" s="189"/>
      <c r="E16" s="55">
        <v>63883017</v>
      </c>
      <c r="G16" s="55">
        <v>155970240162</v>
      </c>
      <c r="I16" s="55">
        <v>177996877190.28101</v>
      </c>
      <c r="K16" s="55">
        <v>0</v>
      </c>
      <c r="M16" s="55">
        <v>0</v>
      </c>
      <c r="O16" s="56">
        <v>-8770666</v>
      </c>
      <c r="Q16" s="61">
        <v>26523345280</v>
      </c>
      <c r="S16" s="56">
        <f t="shared" si="0"/>
        <v>55112351</v>
      </c>
      <c r="U16" s="55">
        <v>3396</v>
      </c>
      <c r="W16" s="55">
        <v>134556679148</v>
      </c>
      <c r="Y16" s="55">
        <v>185714785260.91101</v>
      </c>
      <c r="AA16" s="57">
        <v>3.34</v>
      </c>
    </row>
    <row r="17" spans="1:30" ht="30" customHeight="1">
      <c r="A17" s="189" t="s">
        <v>216</v>
      </c>
      <c r="B17" s="189"/>
      <c r="C17" s="189"/>
      <c r="E17" s="55">
        <v>5800000</v>
      </c>
      <c r="G17" s="55">
        <v>14389888030</v>
      </c>
      <c r="I17" s="55">
        <v>14272811680</v>
      </c>
      <c r="K17" s="55">
        <v>0</v>
      </c>
      <c r="M17" s="55">
        <v>0</v>
      </c>
      <c r="O17" s="56">
        <v>-1600000</v>
      </c>
      <c r="Q17" s="55">
        <v>4886280514</v>
      </c>
      <c r="S17" s="56">
        <f t="shared" si="0"/>
        <v>4200000</v>
      </c>
      <c r="U17" s="55">
        <v>3082</v>
      </c>
      <c r="W17" s="55">
        <v>10420263744</v>
      </c>
      <c r="Y17" s="55">
        <v>12844339788</v>
      </c>
      <c r="AA17" s="57">
        <v>0.23</v>
      </c>
    </row>
    <row r="18" spans="1:30" ht="30" customHeight="1">
      <c r="A18" s="189" t="s">
        <v>29</v>
      </c>
      <c r="B18" s="189"/>
      <c r="C18" s="189"/>
      <c r="E18" s="55">
        <v>173400000</v>
      </c>
      <c r="G18" s="55">
        <v>236754408940</v>
      </c>
      <c r="I18" s="55">
        <v>264971811720</v>
      </c>
      <c r="K18" s="55">
        <v>2000000</v>
      </c>
      <c r="M18" s="55">
        <v>3326839112</v>
      </c>
      <c r="O18" s="59">
        <v>-20033830</v>
      </c>
      <c r="P18" s="60"/>
      <c r="Q18" s="61">
        <v>37831957196</v>
      </c>
      <c r="S18" s="56">
        <f t="shared" si="0"/>
        <v>155366170</v>
      </c>
      <c r="U18" s="55">
        <v>1883</v>
      </c>
      <c r="W18" s="55">
        <v>212659657927</v>
      </c>
      <c r="Y18" s="55">
        <v>290293051839.60999</v>
      </c>
      <c r="AA18" s="57">
        <v>5.22</v>
      </c>
    </row>
    <row r="19" spans="1:30" ht="30" customHeight="1">
      <c r="A19" s="189" t="s">
        <v>30</v>
      </c>
      <c r="B19" s="189"/>
      <c r="C19" s="189"/>
      <c r="E19" s="55">
        <v>26190835</v>
      </c>
      <c r="G19" s="55">
        <v>48102965284</v>
      </c>
      <c r="I19" s="55">
        <v>57070482140.6082</v>
      </c>
      <c r="K19" s="55">
        <v>10610677</v>
      </c>
      <c r="M19" s="55">
        <v>25115273117</v>
      </c>
      <c r="O19" s="59">
        <v>0</v>
      </c>
      <c r="P19" s="60"/>
      <c r="Q19" s="61">
        <v>0</v>
      </c>
      <c r="S19" s="56">
        <f t="shared" si="0"/>
        <v>36801512</v>
      </c>
      <c r="U19" s="55">
        <v>2778</v>
      </c>
      <c r="W19" s="55">
        <f>G19+M19</f>
        <v>73218238401</v>
      </c>
      <c r="Y19" s="55">
        <v>101444326875.403</v>
      </c>
      <c r="AA19" s="57">
        <v>1.82</v>
      </c>
    </row>
    <row r="20" spans="1:30" ht="30" customHeight="1">
      <c r="A20" s="189" t="s">
        <v>31</v>
      </c>
      <c r="B20" s="189"/>
      <c r="C20" s="189"/>
      <c r="E20" s="55">
        <v>302856557</v>
      </c>
      <c r="G20" s="55">
        <v>1075002545428</v>
      </c>
      <c r="I20" s="55">
        <v>922582510750.177</v>
      </c>
      <c r="K20" s="55">
        <v>58600000</v>
      </c>
      <c r="M20" s="55">
        <v>185109978532</v>
      </c>
      <c r="O20" s="59">
        <v>-1236000</v>
      </c>
      <c r="P20" s="60"/>
      <c r="Q20" s="61">
        <v>194125816</v>
      </c>
      <c r="S20" s="56">
        <f t="shared" si="0"/>
        <v>360220557</v>
      </c>
      <c r="U20" s="55">
        <v>3874</v>
      </c>
      <c r="W20" s="55">
        <v>1255803002730</v>
      </c>
      <c r="Y20" s="55">
        <v>1384707265813.6699</v>
      </c>
      <c r="AA20" s="57">
        <v>24.89</v>
      </c>
    </row>
    <row r="21" spans="1:30" ht="30" customHeight="1">
      <c r="A21" s="189" t="s">
        <v>33</v>
      </c>
      <c r="B21" s="189"/>
      <c r="C21" s="189"/>
      <c r="E21" s="55">
        <v>83462562</v>
      </c>
      <c r="G21" s="55">
        <v>345430250356</v>
      </c>
      <c r="I21" s="55">
        <v>317604715177.66302</v>
      </c>
      <c r="K21" s="55">
        <v>2500000</v>
      </c>
      <c r="M21" s="55">
        <v>9633094335</v>
      </c>
      <c r="O21" s="59">
        <v>0</v>
      </c>
      <c r="P21" s="60"/>
      <c r="Q21" s="61">
        <v>0</v>
      </c>
      <c r="S21" s="56">
        <f t="shared" si="0"/>
        <v>85962562</v>
      </c>
      <c r="U21" s="55">
        <v>4829</v>
      </c>
      <c r="W21" s="55">
        <f>G21+M21</f>
        <v>355063344691</v>
      </c>
      <c r="Y21" s="55">
        <v>411904386770.02802</v>
      </c>
      <c r="AA21" s="57">
        <v>7.4</v>
      </c>
    </row>
    <row r="22" spans="1:30" ht="30" customHeight="1">
      <c r="A22" s="189" t="s">
        <v>34</v>
      </c>
      <c r="B22" s="189"/>
      <c r="C22" s="189"/>
      <c r="E22" s="55">
        <v>10866882</v>
      </c>
      <c r="G22" s="55">
        <v>30935943905</v>
      </c>
      <c r="I22" s="55">
        <v>25684822547.0975</v>
      </c>
      <c r="K22" s="55">
        <v>0</v>
      </c>
      <c r="M22" s="55">
        <v>0</v>
      </c>
      <c r="O22" s="59">
        <v>0</v>
      </c>
      <c r="P22" s="60"/>
      <c r="Q22" s="61">
        <v>0</v>
      </c>
      <c r="S22" s="56">
        <f t="shared" si="0"/>
        <v>10866882</v>
      </c>
      <c r="U22" s="55">
        <v>3085</v>
      </c>
      <c r="W22" s="55">
        <f>G22</f>
        <v>30935943905</v>
      </c>
      <c r="Y22" s="55">
        <v>33265187891.601898</v>
      </c>
      <c r="AA22" s="57">
        <v>0.6</v>
      </c>
    </row>
    <row r="23" spans="1:30" ht="30" customHeight="1">
      <c r="A23" s="189" t="s">
        <v>217</v>
      </c>
      <c r="B23" s="189"/>
      <c r="C23" s="189"/>
      <c r="E23" s="55">
        <v>75000</v>
      </c>
      <c r="G23" s="55">
        <v>6414856005</v>
      </c>
      <c r="I23" s="55">
        <v>6943409325</v>
      </c>
      <c r="K23" s="55">
        <v>0</v>
      </c>
      <c r="M23" s="55">
        <v>0</v>
      </c>
      <c r="O23" s="59">
        <v>0</v>
      </c>
      <c r="P23" s="60"/>
      <c r="Q23" s="61">
        <v>0</v>
      </c>
      <c r="S23" s="56">
        <f t="shared" si="0"/>
        <v>75000</v>
      </c>
      <c r="U23" s="55">
        <v>100100</v>
      </c>
      <c r="W23" s="55">
        <f>G23</f>
        <v>6414856005</v>
      </c>
      <c r="Y23" s="55">
        <v>7449467025</v>
      </c>
      <c r="AA23" s="57">
        <v>0.13</v>
      </c>
    </row>
    <row r="24" spans="1:30" ht="30" customHeight="1">
      <c r="A24" s="189" t="s">
        <v>36</v>
      </c>
      <c r="B24" s="189"/>
      <c r="C24" s="189"/>
      <c r="E24" s="55">
        <v>75600000</v>
      </c>
      <c r="G24" s="55">
        <v>465606058562</v>
      </c>
      <c r="I24" s="55">
        <v>654136136640</v>
      </c>
      <c r="K24" s="55">
        <v>14706484</v>
      </c>
      <c r="M24" s="8">
        <v>138035552677</v>
      </c>
      <c r="O24" s="59">
        <v>0</v>
      </c>
      <c r="P24" s="60"/>
      <c r="Q24" s="61">
        <v>0</v>
      </c>
      <c r="R24" s="55">
        <f>E24+K24+O24</f>
        <v>90306484</v>
      </c>
      <c r="S24" s="56">
        <f t="shared" si="0"/>
        <v>90306484</v>
      </c>
      <c r="T24" s="55"/>
      <c r="U24" s="50">
        <v>11590</v>
      </c>
      <c r="V24" s="55"/>
      <c r="W24" s="55">
        <f>G24+M24</f>
        <v>603641611239</v>
      </c>
      <c r="X24" s="55"/>
      <c r="Y24" s="95">
        <v>1038561528443.9</v>
      </c>
      <c r="Z24" s="57"/>
      <c r="AA24" s="57">
        <v>18.670000000000002</v>
      </c>
      <c r="AC24" s="13"/>
    </row>
    <row r="25" spans="1:30" ht="30" customHeight="1">
      <c r="A25" s="189" t="s">
        <v>219</v>
      </c>
      <c r="B25" s="189"/>
      <c r="C25" s="189"/>
      <c r="E25" s="55">
        <v>18321</v>
      </c>
      <c r="G25" s="55">
        <v>202046920</v>
      </c>
      <c r="I25" s="55">
        <v>173976653.87189999</v>
      </c>
      <c r="K25" s="55">
        <v>0</v>
      </c>
      <c r="M25" s="55">
        <v>0</v>
      </c>
      <c r="O25" s="59">
        <v>0</v>
      </c>
      <c r="P25" s="60"/>
      <c r="Q25" s="61">
        <v>0</v>
      </c>
      <c r="S25" s="56">
        <f t="shared" si="0"/>
        <v>18321</v>
      </c>
      <c r="U25" s="55">
        <v>13550</v>
      </c>
      <c r="W25" s="55">
        <f>G25+M25</f>
        <v>202046920</v>
      </c>
      <c r="Y25" s="55">
        <v>246330580.97850001</v>
      </c>
      <c r="AA25" s="57">
        <v>0</v>
      </c>
    </row>
    <row r="26" spans="1:30" ht="30" customHeight="1">
      <c r="A26" s="189" t="s">
        <v>38</v>
      </c>
      <c r="B26" s="189"/>
      <c r="C26" s="189"/>
      <c r="E26" s="55">
        <v>48291430</v>
      </c>
      <c r="G26" s="55">
        <v>432283157660</v>
      </c>
      <c r="I26" s="55">
        <v>297092450925.82001</v>
      </c>
      <c r="K26" s="62">
        <v>187331</v>
      </c>
      <c r="M26" s="55">
        <v>1354254626</v>
      </c>
      <c r="O26" s="59">
        <v>0</v>
      </c>
      <c r="P26" s="60"/>
      <c r="Q26" s="61">
        <v>0</v>
      </c>
      <c r="S26" s="56">
        <f t="shared" si="0"/>
        <v>48478761</v>
      </c>
      <c r="U26" s="55">
        <v>8490</v>
      </c>
      <c r="W26" s="55">
        <f>G26+M26</f>
        <v>433637412286</v>
      </c>
      <c r="Y26" s="55">
        <v>408403131306.71997</v>
      </c>
      <c r="AA26" s="57">
        <v>7.34</v>
      </c>
    </row>
    <row r="27" spans="1:30" ht="30" customHeight="1">
      <c r="A27" s="189" t="s">
        <v>218</v>
      </c>
      <c r="B27" s="189"/>
      <c r="C27" s="189"/>
      <c r="E27" s="55">
        <v>31000000</v>
      </c>
      <c r="G27" s="55">
        <v>48123865713</v>
      </c>
      <c r="I27" s="55">
        <v>45525347600</v>
      </c>
      <c r="K27" s="55">
        <v>0</v>
      </c>
      <c r="M27" s="55">
        <v>0</v>
      </c>
      <c r="O27" s="59">
        <v>-11000000</v>
      </c>
      <c r="P27" s="60"/>
      <c r="Q27" s="87">
        <v>26180051864</v>
      </c>
      <c r="S27" s="56">
        <f t="shared" si="0"/>
        <v>20000000</v>
      </c>
      <c r="U27" s="55">
        <v>2494</v>
      </c>
      <c r="W27" s="55">
        <v>31047655298</v>
      </c>
      <c r="Y27" s="55">
        <v>49494427600</v>
      </c>
      <c r="AA27" s="57">
        <v>0.89</v>
      </c>
    </row>
    <row r="28" spans="1:30" ht="30" customHeight="1">
      <c r="A28" s="189" t="s">
        <v>189</v>
      </c>
      <c r="B28" s="189"/>
      <c r="C28" s="189"/>
      <c r="E28" s="55">
        <v>8600000</v>
      </c>
      <c r="G28" s="55">
        <v>112471378721</v>
      </c>
      <c r="I28" s="55">
        <v>115799893540</v>
      </c>
      <c r="K28" s="55">
        <v>0</v>
      </c>
      <c r="M28" s="55">
        <v>0</v>
      </c>
      <c r="O28" s="59">
        <v>0</v>
      </c>
      <c r="P28" s="60"/>
      <c r="Q28" s="87">
        <v>0</v>
      </c>
      <c r="S28" s="56">
        <f t="shared" si="0"/>
        <v>8600000</v>
      </c>
      <c r="U28" s="55">
        <v>15200</v>
      </c>
      <c r="W28" s="55">
        <v>112471378721</v>
      </c>
      <c r="Y28" s="55">
        <v>129709534400</v>
      </c>
      <c r="AA28" s="57">
        <v>2.33</v>
      </c>
    </row>
    <row r="29" spans="1:30" ht="30" customHeight="1">
      <c r="A29" s="189" t="s">
        <v>42</v>
      </c>
      <c r="B29" s="189"/>
      <c r="C29" s="189"/>
      <c r="E29" s="55">
        <v>2100000</v>
      </c>
      <c r="G29" s="55">
        <v>19050882458</v>
      </c>
      <c r="I29" s="55">
        <v>26859756630</v>
      </c>
      <c r="K29" s="55">
        <v>0</v>
      </c>
      <c r="M29" s="55">
        <v>0</v>
      </c>
      <c r="O29" s="56">
        <v>0</v>
      </c>
      <c r="Q29" s="55">
        <v>0</v>
      </c>
      <c r="S29" s="56">
        <f t="shared" si="0"/>
        <v>2100000</v>
      </c>
      <c r="U29" s="55">
        <v>15950</v>
      </c>
      <c r="W29" s="55">
        <f>G29+M29</f>
        <v>19050882458</v>
      </c>
      <c r="Y29" s="55">
        <v>33236083650</v>
      </c>
      <c r="AA29" s="57">
        <v>0.6</v>
      </c>
    </row>
    <row r="30" spans="1:30" ht="30" customHeight="1">
      <c r="A30" s="189" t="s">
        <v>188</v>
      </c>
      <c r="B30" s="189"/>
      <c r="C30" s="189"/>
      <c r="E30" s="55">
        <v>90200000</v>
      </c>
      <c r="G30" s="55">
        <v>173882000708</v>
      </c>
      <c r="I30" s="55">
        <v>193236445886</v>
      </c>
      <c r="K30" s="55">
        <v>10200000</v>
      </c>
      <c r="M30" s="55">
        <v>21758614740</v>
      </c>
      <c r="O30" s="56">
        <v>-12000000</v>
      </c>
      <c r="Q30" s="55">
        <v>30319449086</v>
      </c>
      <c r="S30" s="56">
        <f t="shared" si="0"/>
        <v>88400000</v>
      </c>
      <c r="U30" s="55">
        <v>2554</v>
      </c>
      <c r="W30" s="55">
        <v>172257274958</v>
      </c>
      <c r="Y30" s="55">
        <v>224028370072</v>
      </c>
      <c r="AA30" s="57">
        <v>4.03</v>
      </c>
    </row>
    <row r="31" spans="1:30" ht="30" customHeight="1">
      <c r="A31" s="189" t="s">
        <v>190</v>
      </c>
      <c r="B31" s="189"/>
      <c r="C31" s="189"/>
      <c r="E31" s="55">
        <v>4100000</v>
      </c>
      <c r="G31" s="55">
        <v>22255262322</v>
      </c>
      <c r="I31" s="55">
        <v>25264186470</v>
      </c>
      <c r="K31" s="55">
        <v>0</v>
      </c>
      <c r="M31" s="55">
        <v>0</v>
      </c>
      <c r="O31" s="56">
        <v>0</v>
      </c>
      <c r="Q31" s="55">
        <v>0</v>
      </c>
      <c r="S31" s="56">
        <f t="shared" si="0"/>
        <v>4100000</v>
      </c>
      <c r="U31" s="55">
        <v>8000</v>
      </c>
      <c r="W31" s="55">
        <f>G31+M31</f>
        <v>22255262322</v>
      </c>
      <c r="Y31" s="55">
        <v>32546456000</v>
      </c>
      <c r="AA31" s="57">
        <v>0.59</v>
      </c>
      <c r="AD31" s="45"/>
    </row>
    <row r="32" spans="1:30" ht="30" customHeight="1">
      <c r="A32" s="189" t="s">
        <v>191</v>
      </c>
      <c r="B32" s="189"/>
      <c r="C32" s="189"/>
      <c r="E32" s="55">
        <v>75200000</v>
      </c>
      <c r="G32" s="55">
        <v>152895135451</v>
      </c>
      <c r="I32" s="55">
        <v>162743393424</v>
      </c>
      <c r="K32" s="55">
        <v>22200000</v>
      </c>
      <c r="M32" s="55">
        <v>49692130027</v>
      </c>
      <c r="O32" s="56">
        <v>0</v>
      </c>
      <c r="Q32" s="55">
        <v>0</v>
      </c>
      <c r="S32" s="56">
        <f t="shared" si="0"/>
        <v>97400000</v>
      </c>
      <c r="U32" s="55">
        <v>2642</v>
      </c>
      <c r="W32" s="55">
        <f>G32+M32</f>
        <v>202587265478</v>
      </c>
      <c r="Y32" s="55">
        <v>255341632916</v>
      </c>
      <c r="AA32" s="57">
        <v>4.59</v>
      </c>
      <c r="AD32" s="45"/>
    </row>
    <row r="33" spans="1:30" ht="30" customHeight="1">
      <c r="A33" s="189" t="s">
        <v>203</v>
      </c>
      <c r="B33" s="189"/>
      <c r="C33" s="189"/>
      <c r="E33" s="55">
        <v>24977306</v>
      </c>
      <c r="G33" s="55">
        <v>38474112941</v>
      </c>
      <c r="I33" s="55">
        <v>38589048328.133301</v>
      </c>
      <c r="K33" s="55">
        <v>0</v>
      </c>
      <c r="M33" s="55">
        <v>0</v>
      </c>
      <c r="O33" s="56">
        <v>-5263758</v>
      </c>
      <c r="Q33" s="55">
        <v>9708189522</v>
      </c>
      <c r="S33" s="56">
        <f t="shared" si="0"/>
        <v>19713548</v>
      </c>
      <c r="U33" s="55">
        <v>1864</v>
      </c>
      <c r="W33" s="55">
        <v>30366015944</v>
      </c>
      <c r="Y33" s="55">
        <v>36462006478.6614</v>
      </c>
      <c r="AA33" s="57">
        <v>0.66</v>
      </c>
      <c r="AD33" s="45"/>
    </row>
    <row r="34" spans="1:30" ht="30" customHeight="1">
      <c r="A34" s="189" t="s">
        <v>206</v>
      </c>
      <c r="B34" s="189"/>
      <c r="C34" s="189"/>
      <c r="E34" s="55">
        <v>5201143</v>
      </c>
      <c r="G34" s="55">
        <v>37624590398</v>
      </c>
      <c r="I34" s="55">
        <v>41803599133.341003</v>
      </c>
      <c r="K34" s="62">
        <v>0</v>
      </c>
      <c r="M34" s="55">
        <v>0</v>
      </c>
      <c r="O34" s="56">
        <v>-3800000</v>
      </c>
      <c r="Q34" s="55">
        <v>35346359251</v>
      </c>
      <c r="S34" s="56">
        <f t="shared" si="0"/>
        <v>1401143</v>
      </c>
      <c r="U34" s="55">
        <v>9430</v>
      </c>
      <c r="W34" s="55">
        <v>10135739676</v>
      </c>
      <c r="Y34" s="55">
        <v>13110643712.272301</v>
      </c>
      <c r="AA34" s="57">
        <v>0.24</v>
      </c>
      <c r="AD34" s="45"/>
    </row>
    <row r="35" spans="1:30" ht="30" customHeight="1">
      <c r="A35" s="189" t="s">
        <v>204</v>
      </c>
      <c r="B35" s="189"/>
      <c r="C35" s="189"/>
      <c r="E35" s="55">
        <v>3301550</v>
      </c>
      <c r="G35" s="55">
        <v>52530447658</v>
      </c>
      <c r="I35" s="55">
        <v>59656488426.885002</v>
      </c>
      <c r="K35" s="55">
        <v>0</v>
      </c>
      <c r="M35" s="55">
        <v>0</v>
      </c>
      <c r="O35" s="56">
        <v>0</v>
      </c>
      <c r="Q35" s="55">
        <v>0</v>
      </c>
      <c r="S35" s="56">
        <f t="shared" si="0"/>
        <v>3301550</v>
      </c>
      <c r="U35" s="55">
        <v>16500</v>
      </c>
      <c r="W35" s="55">
        <v>52530447658</v>
      </c>
      <c r="Y35" s="55">
        <v>54054478805.25</v>
      </c>
      <c r="AA35" s="57">
        <v>0.97</v>
      </c>
      <c r="AD35" s="45"/>
    </row>
    <row r="36" spans="1:30" ht="30" customHeight="1">
      <c r="A36" s="189" t="s">
        <v>205</v>
      </c>
      <c r="B36" s="189"/>
      <c r="C36" s="189"/>
      <c r="E36" s="55">
        <v>1015265</v>
      </c>
      <c r="G36" s="55">
        <v>42140433365</v>
      </c>
      <c r="I36" s="55">
        <v>38070288488.574501</v>
      </c>
      <c r="K36" s="55">
        <v>0</v>
      </c>
      <c r="M36" s="55">
        <v>0</v>
      </c>
      <c r="O36" s="56">
        <v>-800150</v>
      </c>
      <c r="Q36" s="56">
        <v>29127117255</v>
      </c>
      <c r="S36" s="56">
        <f t="shared" si="0"/>
        <v>215115</v>
      </c>
      <c r="U36" s="55">
        <v>37620</v>
      </c>
      <c r="W36" s="55">
        <v>8928742068</v>
      </c>
      <c r="Y36" s="55">
        <v>8030070298.7010002</v>
      </c>
      <c r="AA36" s="57">
        <v>0.14000000000000001</v>
      </c>
      <c r="AD36" s="45"/>
    </row>
    <row r="37" spans="1:30" ht="30" customHeight="1">
      <c r="A37" s="189" t="s">
        <v>259</v>
      </c>
      <c r="B37" s="189"/>
      <c r="C37" s="189"/>
      <c r="E37" s="55">
        <v>0</v>
      </c>
      <c r="G37" s="55">
        <v>0</v>
      </c>
      <c r="I37" s="55">
        <v>0</v>
      </c>
      <c r="K37" s="55">
        <v>29236820</v>
      </c>
      <c r="M37" s="55">
        <v>163729676322</v>
      </c>
      <c r="O37" s="56">
        <v>0</v>
      </c>
      <c r="Q37" s="56">
        <v>0</v>
      </c>
      <c r="S37" s="56">
        <f t="shared" si="0"/>
        <v>29236820</v>
      </c>
      <c r="U37" s="55">
        <v>5750</v>
      </c>
      <c r="W37" s="55">
        <f>G37+M37</f>
        <v>163729676322</v>
      </c>
      <c r="Y37" s="55">
        <v>166812211443.04999</v>
      </c>
      <c r="AA37" s="57">
        <v>3</v>
      </c>
      <c r="AD37" s="45"/>
    </row>
    <row r="38" spans="1:30" ht="30" customHeight="1">
      <c r="A38" s="189" t="s">
        <v>260</v>
      </c>
      <c r="B38" s="189"/>
      <c r="C38" s="189"/>
      <c r="E38" s="55">
        <v>0</v>
      </c>
      <c r="G38" s="55">
        <v>0</v>
      </c>
      <c r="I38" s="55">
        <v>0</v>
      </c>
      <c r="K38" s="55">
        <v>2457000</v>
      </c>
      <c r="M38" s="55">
        <v>21801942318</v>
      </c>
      <c r="O38" s="56">
        <v>0</v>
      </c>
      <c r="Q38" s="56">
        <v>0</v>
      </c>
      <c r="S38" s="56">
        <f t="shared" si="0"/>
        <v>2457000</v>
      </c>
      <c r="U38" s="55">
        <v>10310</v>
      </c>
      <c r="W38" s="55">
        <f>G38+M38</f>
        <v>21801942318</v>
      </c>
      <c r="Y38" s="55">
        <v>25135856190.900002</v>
      </c>
      <c r="AA38" s="57">
        <v>0.45</v>
      </c>
      <c r="AD38" s="45"/>
    </row>
    <row r="39" spans="1:30" ht="30" customHeight="1">
      <c r="A39" s="192" t="s">
        <v>264</v>
      </c>
      <c r="B39" s="192"/>
      <c r="C39" s="192"/>
      <c r="D39" s="63"/>
      <c r="E39" s="58">
        <v>12663</v>
      </c>
      <c r="F39" s="63"/>
      <c r="G39" s="58">
        <v>130522342811</v>
      </c>
      <c r="H39" s="63"/>
      <c r="I39" s="58">
        <v>190739760271.20001</v>
      </c>
      <c r="J39" s="63"/>
      <c r="K39" s="58">
        <v>0</v>
      </c>
      <c r="L39" s="63"/>
      <c r="M39" s="94">
        <v>0</v>
      </c>
      <c r="N39" s="63"/>
      <c r="O39" s="59">
        <v>-1130</v>
      </c>
      <c r="P39" s="63"/>
      <c r="Q39" s="58">
        <v>20064684712</v>
      </c>
      <c r="R39" s="63"/>
      <c r="S39" s="56">
        <f t="shared" si="0"/>
        <v>11533</v>
      </c>
      <c r="T39" s="63"/>
      <c r="U39" s="58">
        <v>17820000</v>
      </c>
      <c r="V39" s="63"/>
      <c r="W39" s="58">
        <v>118875004315</v>
      </c>
      <c r="X39" s="63"/>
      <c r="Y39" s="58">
        <v>205024816656</v>
      </c>
      <c r="Z39" s="63"/>
      <c r="AA39" s="57">
        <v>3.69</v>
      </c>
    </row>
    <row r="40" spans="1:30" ht="30" customHeight="1">
      <c r="A40" s="192" t="s">
        <v>265</v>
      </c>
      <c r="B40" s="192"/>
      <c r="C40" s="192"/>
      <c r="D40" s="63"/>
      <c r="E40" s="58">
        <v>89750</v>
      </c>
      <c r="F40" s="63"/>
      <c r="G40" s="58">
        <v>101100498014</v>
      </c>
      <c r="H40" s="63"/>
      <c r="I40" s="58">
        <v>182563735432</v>
      </c>
      <c r="J40" s="63"/>
      <c r="K40" s="58">
        <v>0</v>
      </c>
      <c r="L40" s="63"/>
      <c r="M40" s="58">
        <v>0</v>
      </c>
      <c r="N40" s="63"/>
      <c r="O40" s="64">
        <v>0</v>
      </c>
      <c r="P40" s="63"/>
      <c r="Q40" s="65">
        <v>0</v>
      </c>
      <c r="R40" s="63"/>
      <c r="S40" s="56">
        <f t="shared" si="0"/>
        <v>89750</v>
      </c>
      <c r="T40" s="63"/>
      <c r="U40" s="58">
        <v>3300020</v>
      </c>
      <c r="V40" s="63"/>
      <c r="W40" s="58">
        <v>101100498014</v>
      </c>
      <c r="X40" s="63"/>
      <c r="Y40" s="58">
        <v>295465970692</v>
      </c>
      <c r="Z40" s="63"/>
      <c r="AA40" s="57">
        <v>5.31</v>
      </c>
    </row>
    <row r="41" spans="1:30" ht="30" customHeight="1" thickBot="1">
      <c r="A41" s="179" t="s">
        <v>43</v>
      </c>
      <c r="B41" s="179"/>
      <c r="C41" s="179"/>
      <c r="D41" s="179"/>
      <c r="E41" s="66">
        <f>SUM(E9:E40)</f>
        <v>1169774428</v>
      </c>
      <c r="F41" s="47"/>
      <c r="G41" s="66">
        <f>SUM(G9:G40)</f>
        <v>3981353519191</v>
      </c>
      <c r="H41" s="47"/>
      <c r="I41" s="66">
        <f>SUM(I9:I40)</f>
        <v>4044588411853.3062</v>
      </c>
      <c r="J41" s="47"/>
      <c r="K41" s="66">
        <f>SUM(K9:K40)</f>
        <v>152698312</v>
      </c>
      <c r="L41" s="47"/>
      <c r="M41" s="66">
        <f>SUM(M9:M40)</f>
        <v>619557355806</v>
      </c>
      <c r="N41" s="47"/>
      <c r="O41" s="67">
        <f>SUM(O9:O40)</f>
        <v>-115795181</v>
      </c>
      <c r="P41" s="47"/>
      <c r="Q41" s="66">
        <f>SUM(Q9:Q40)</f>
        <v>284208272253</v>
      </c>
      <c r="R41" s="47"/>
      <c r="S41" s="66">
        <f>SUM(S9:S40)</f>
        <v>1206677559</v>
      </c>
      <c r="T41" s="47"/>
      <c r="U41" s="68"/>
      <c r="V41" s="47"/>
      <c r="W41" s="66">
        <f>SUM(W9:W40)</f>
        <v>4341708130870</v>
      </c>
      <c r="X41" s="47"/>
      <c r="Y41" s="66">
        <f>SUM(Y9:Y40)</f>
        <v>5556979532138.9072</v>
      </c>
      <c r="Z41" s="47"/>
      <c r="AA41" s="69">
        <f>SUM(AA9:AA40)</f>
        <v>99.89</v>
      </c>
    </row>
    <row r="42" spans="1:30" ht="30" customHeight="1" thickTop="1">
      <c r="A42" s="191"/>
      <c r="B42" s="191"/>
      <c r="C42" s="191"/>
      <c r="D42" s="191"/>
      <c r="M42" s="55"/>
    </row>
    <row r="45" spans="1:30" ht="30" customHeight="1">
      <c r="K45" s="55"/>
    </row>
    <row r="46" spans="1:30" ht="30" customHeight="1">
      <c r="M46" s="56"/>
    </row>
  </sheetData>
  <autoFilter ref="A1:C45" xr:uid="{00000000-0001-0000-0100-000000000000}">
    <filterColumn colId="0" showButton="0"/>
    <filterColumn colId="1" showButton="0"/>
  </autoFilter>
  <mergeCells count="54">
    <mergeCell ref="A42:D42"/>
    <mergeCell ref="A30:C30"/>
    <mergeCell ref="A31:C31"/>
    <mergeCell ref="A32:C32"/>
    <mergeCell ref="A41:D41"/>
    <mergeCell ref="A39:C39"/>
    <mergeCell ref="A40:C40"/>
    <mergeCell ref="A33:C33"/>
    <mergeCell ref="A34:C34"/>
    <mergeCell ref="A35:C35"/>
    <mergeCell ref="A36:C36"/>
    <mergeCell ref="A37:C37"/>
    <mergeCell ref="A38:C38"/>
    <mergeCell ref="A28:C28"/>
    <mergeCell ref="A29:C29"/>
    <mergeCell ref="A27:C27"/>
    <mergeCell ref="A24:C24"/>
    <mergeCell ref="A25:C25"/>
    <mergeCell ref="A26:C26"/>
    <mergeCell ref="A21:C21"/>
    <mergeCell ref="A22:C22"/>
    <mergeCell ref="A23:C23"/>
    <mergeCell ref="A19:C19"/>
    <mergeCell ref="A20:C20"/>
    <mergeCell ref="A17:C17"/>
    <mergeCell ref="A18:C18"/>
    <mergeCell ref="A14:C14"/>
    <mergeCell ref="A15:C15"/>
    <mergeCell ref="A16:C16"/>
    <mergeCell ref="A12:C12"/>
    <mergeCell ref="A13:C13"/>
    <mergeCell ref="A11:C11"/>
    <mergeCell ref="A10:C10"/>
    <mergeCell ref="A9:C9"/>
    <mergeCell ref="A7:C8"/>
    <mergeCell ref="E7:E8"/>
    <mergeCell ref="E6:I6"/>
    <mergeCell ref="K6:Q6"/>
    <mergeCell ref="S6:AA6"/>
    <mergeCell ref="K7:M7"/>
    <mergeCell ref="O7:Q7"/>
    <mergeCell ref="G7:G8"/>
    <mergeCell ref="I7:I8"/>
    <mergeCell ref="S7:S8"/>
    <mergeCell ref="U7:U8"/>
    <mergeCell ref="W7:W8"/>
    <mergeCell ref="Y7:Y8"/>
    <mergeCell ref="AA7:AA8"/>
    <mergeCell ref="A1:AA1"/>
    <mergeCell ref="A2:AA2"/>
    <mergeCell ref="A3:AA3"/>
    <mergeCell ref="B4:AA4"/>
    <mergeCell ref="A5:B5"/>
    <mergeCell ref="C5:AA5"/>
  </mergeCells>
  <pageMargins left="0.39" right="0.39" top="0.39" bottom="0.39" header="0" footer="0"/>
  <pageSetup scale="5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6"/>
    <pageSetUpPr fitToPage="1"/>
  </sheetPr>
  <dimension ref="A1:X39"/>
  <sheetViews>
    <sheetView rightToLeft="1" view="pageBreakPreview" zoomScale="40" zoomScaleNormal="100" zoomScaleSheetLayoutView="40" workbookViewId="0">
      <selection activeCell="O41" sqref="O41"/>
    </sheetView>
  </sheetViews>
  <sheetFormatPr defaultRowHeight="30" customHeight="1"/>
  <cols>
    <col min="1" max="1" width="28.5703125" style="4" bestFit="1" customWidth="1"/>
    <col min="2" max="2" width="1.28515625" style="4" customWidth="1"/>
    <col min="3" max="3" width="15.85546875" style="4" customWidth="1"/>
    <col min="4" max="4" width="1.28515625" style="4" customWidth="1"/>
    <col min="5" max="5" width="16.28515625" style="133" customWidth="1"/>
    <col min="6" max="6" width="1.28515625" style="4" customWidth="1"/>
    <col min="7" max="7" width="13" style="4" customWidth="1"/>
    <col min="8" max="8" width="1.28515625" style="4" customWidth="1"/>
    <col min="9" max="9" width="18.140625" style="4" customWidth="1"/>
    <col min="10" max="10" width="1.28515625" style="4" customWidth="1"/>
    <col min="11" max="12" width="18.140625" style="4" customWidth="1"/>
    <col min="13" max="13" width="1.28515625" style="4" customWidth="1"/>
    <col min="14" max="15" width="13.42578125" style="4" customWidth="1"/>
    <col min="16" max="16" width="1.28515625" style="4" customWidth="1"/>
    <col min="17" max="17" width="15.5703125" style="4" customWidth="1"/>
    <col min="18" max="18" width="1.28515625" style="4" customWidth="1"/>
    <col min="19" max="19" width="15.5703125" style="4" customWidth="1"/>
    <col min="20" max="20" width="1.28515625" style="4" customWidth="1"/>
    <col min="21" max="21" width="16.5703125" style="38" customWidth="1"/>
    <col min="22" max="22" width="13.5703125" style="13" bestFit="1" customWidth="1"/>
    <col min="23" max="23" width="14.85546875" style="13" customWidth="1"/>
    <col min="24" max="24" width="11" style="13" bestFit="1" customWidth="1"/>
    <col min="25" max="16384" width="9.140625" style="13"/>
  </cols>
  <sheetData>
    <row r="1" spans="1:24" ht="30" customHeight="1">
      <c r="A1" s="178" t="s">
        <v>180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</row>
    <row r="2" spans="1:24" ht="30" customHeight="1">
      <c r="A2" s="178" t="s">
        <v>185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</row>
    <row r="3" spans="1:24" ht="30" customHeight="1">
      <c r="A3" s="178" t="s">
        <v>256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</row>
    <row r="4" spans="1:24" ht="30" customHeight="1">
      <c r="A4" s="197" t="s">
        <v>171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</row>
    <row r="5" spans="1:24" ht="30" customHeight="1">
      <c r="C5" s="202" t="s">
        <v>107</v>
      </c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U5" s="102" t="s">
        <v>108</v>
      </c>
    </row>
    <row r="6" spans="1:24" ht="42">
      <c r="A6" s="100" t="s">
        <v>172</v>
      </c>
      <c r="C6" s="12" t="s">
        <v>48</v>
      </c>
      <c r="D6" s="5"/>
      <c r="E6" s="126" t="s">
        <v>9</v>
      </c>
      <c r="F6" s="5"/>
      <c r="G6" s="12" t="s">
        <v>47</v>
      </c>
      <c r="H6" s="5"/>
      <c r="I6" s="12" t="s">
        <v>173</v>
      </c>
      <c r="J6" s="5"/>
      <c r="K6" s="12" t="s">
        <v>174</v>
      </c>
      <c r="L6" s="169" t="s">
        <v>269</v>
      </c>
      <c r="M6" s="5"/>
      <c r="N6" s="12" t="s">
        <v>175</v>
      </c>
      <c r="O6" s="170" t="s">
        <v>270</v>
      </c>
      <c r="P6" s="5"/>
      <c r="Q6" s="12" t="s">
        <v>176</v>
      </c>
      <c r="R6" s="5"/>
      <c r="S6" s="12" t="s">
        <v>177</v>
      </c>
      <c r="U6" s="36" t="s">
        <v>177</v>
      </c>
    </row>
    <row r="7" spans="1:24" ht="24" customHeight="1">
      <c r="A7" s="139" t="s">
        <v>232</v>
      </c>
      <c r="C7" s="127"/>
      <c r="D7" s="127"/>
      <c r="E7" s="166">
        <v>0</v>
      </c>
      <c r="F7" s="165"/>
      <c r="G7" s="167">
        <v>0</v>
      </c>
      <c r="H7" s="165">
        <v>0</v>
      </c>
      <c r="I7" s="168">
        <v>0</v>
      </c>
      <c r="J7" s="165">
        <v>0</v>
      </c>
      <c r="K7" s="168">
        <v>0</v>
      </c>
      <c r="L7" s="168">
        <v>0</v>
      </c>
      <c r="M7" s="165">
        <v>0</v>
      </c>
      <c r="N7" s="168">
        <v>0</v>
      </c>
      <c r="O7" s="168">
        <v>0</v>
      </c>
      <c r="P7" s="165">
        <v>0</v>
      </c>
      <c r="Q7" s="168">
        <v>0</v>
      </c>
      <c r="R7" s="165">
        <v>0</v>
      </c>
      <c r="S7" s="174">
        <v>0</v>
      </c>
      <c r="T7" s="50"/>
      <c r="U7" s="175">
        <v>1261356871</v>
      </c>
    </row>
    <row r="8" spans="1:24" ht="30.75" customHeight="1">
      <c r="A8" s="139" t="s">
        <v>233</v>
      </c>
      <c r="C8" s="128"/>
      <c r="D8" s="127"/>
      <c r="E8" s="166">
        <v>0</v>
      </c>
      <c r="F8" s="165"/>
      <c r="G8" s="167">
        <v>0</v>
      </c>
      <c r="H8" s="165">
        <v>0</v>
      </c>
      <c r="I8" s="168">
        <v>0</v>
      </c>
      <c r="J8" s="165">
        <v>0</v>
      </c>
      <c r="K8" s="168">
        <v>0</v>
      </c>
      <c r="L8" s="168">
        <v>0</v>
      </c>
      <c r="M8" s="165">
        <v>0</v>
      </c>
      <c r="N8" s="168">
        <v>0</v>
      </c>
      <c r="O8" s="168">
        <v>0</v>
      </c>
      <c r="P8" s="165">
        <v>0</v>
      </c>
      <c r="Q8" s="168">
        <v>0</v>
      </c>
      <c r="R8" s="165">
        <v>0</v>
      </c>
      <c r="S8" s="174">
        <v>0</v>
      </c>
      <c r="T8" s="50"/>
      <c r="U8" s="175">
        <v>6633933</v>
      </c>
      <c r="V8" s="129"/>
      <c r="W8" s="40"/>
    </row>
    <row r="9" spans="1:24" ht="27.75" customHeight="1">
      <c r="A9" s="139" t="s">
        <v>234</v>
      </c>
      <c r="C9" s="128"/>
      <c r="D9" s="127"/>
      <c r="E9" s="166">
        <v>0</v>
      </c>
      <c r="F9" s="165"/>
      <c r="G9" s="167">
        <v>0</v>
      </c>
      <c r="H9" s="165">
        <v>0</v>
      </c>
      <c r="I9" s="168">
        <v>0</v>
      </c>
      <c r="J9" s="165">
        <v>0</v>
      </c>
      <c r="K9" s="168">
        <v>0</v>
      </c>
      <c r="L9" s="168">
        <v>0</v>
      </c>
      <c r="M9" s="165">
        <v>0</v>
      </c>
      <c r="N9" s="168">
        <v>0</v>
      </c>
      <c r="O9" s="168">
        <v>0</v>
      </c>
      <c r="P9" s="165">
        <v>0</v>
      </c>
      <c r="Q9" s="168">
        <v>0</v>
      </c>
      <c r="R9" s="165">
        <v>0</v>
      </c>
      <c r="S9" s="174">
        <v>0</v>
      </c>
      <c r="T9" s="50"/>
      <c r="U9" s="175">
        <v>13862501</v>
      </c>
    </row>
    <row r="10" spans="1:24" ht="30" customHeight="1">
      <c r="A10" s="139" t="s">
        <v>235</v>
      </c>
      <c r="C10" s="127"/>
      <c r="D10" s="127"/>
      <c r="E10" s="165">
        <v>0</v>
      </c>
      <c r="F10" s="165"/>
      <c r="G10" s="165">
        <v>0</v>
      </c>
      <c r="H10" s="165"/>
      <c r="I10" s="165">
        <f>E10*G10</f>
        <v>0</v>
      </c>
      <c r="J10" s="165"/>
      <c r="K10" s="165">
        <v>0</v>
      </c>
      <c r="L10" s="165">
        <v>0</v>
      </c>
      <c r="M10" s="165"/>
      <c r="N10" s="165">
        <f>I10*0.000255</f>
        <v>0</v>
      </c>
      <c r="O10" s="165">
        <v>0</v>
      </c>
      <c r="P10" s="165"/>
      <c r="Q10" s="165">
        <v>0</v>
      </c>
      <c r="R10" s="165"/>
      <c r="S10" s="176">
        <v>0</v>
      </c>
      <c r="T10" s="50"/>
      <c r="U10" s="175">
        <v>293407032</v>
      </c>
      <c r="V10" s="42"/>
      <c r="W10" s="42"/>
      <c r="X10" s="42"/>
    </row>
    <row r="11" spans="1:24" ht="30" customHeight="1">
      <c r="A11" s="139" t="s">
        <v>236</v>
      </c>
      <c r="C11" s="127"/>
      <c r="D11" s="127"/>
      <c r="E11" s="165">
        <v>0</v>
      </c>
      <c r="F11" s="165"/>
      <c r="G11" s="165">
        <v>0</v>
      </c>
      <c r="H11" s="165"/>
      <c r="I11" s="165">
        <v>0</v>
      </c>
      <c r="J11" s="165"/>
      <c r="K11" s="165">
        <v>0</v>
      </c>
      <c r="L11" s="165">
        <v>0</v>
      </c>
      <c r="M11" s="165"/>
      <c r="N11" s="165">
        <v>0</v>
      </c>
      <c r="O11" s="165">
        <v>0</v>
      </c>
      <c r="P11" s="165"/>
      <c r="Q11" s="165">
        <v>0</v>
      </c>
      <c r="R11" s="165"/>
      <c r="S11" s="176">
        <v>0</v>
      </c>
      <c r="T11" s="50"/>
      <c r="U11" s="175">
        <v>21227823</v>
      </c>
      <c r="V11" s="42"/>
      <c r="W11" s="42"/>
      <c r="X11" s="42"/>
    </row>
    <row r="12" spans="1:24" ht="30" customHeight="1">
      <c r="A12" s="139" t="s">
        <v>237</v>
      </c>
      <c r="C12" s="127"/>
      <c r="D12" s="127"/>
      <c r="E12" s="165">
        <v>0</v>
      </c>
      <c r="F12" s="165"/>
      <c r="G12" s="165">
        <v>0</v>
      </c>
      <c r="H12" s="165"/>
      <c r="I12" s="165">
        <f>E12*G12</f>
        <v>0</v>
      </c>
      <c r="J12" s="165"/>
      <c r="K12" s="165">
        <v>0</v>
      </c>
      <c r="L12" s="165">
        <v>0</v>
      </c>
      <c r="M12" s="165"/>
      <c r="N12" s="165">
        <f t="shared" ref="N12:N36" si="0">I12*0.000255</f>
        <v>0</v>
      </c>
      <c r="O12" s="165">
        <v>0</v>
      </c>
      <c r="P12" s="165"/>
      <c r="Q12" s="165">
        <v>0</v>
      </c>
      <c r="R12" s="165"/>
      <c r="S12" s="176">
        <v>0</v>
      </c>
      <c r="T12" s="50"/>
      <c r="U12" s="175">
        <v>259914</v>
      </c>
      <c r="V12" s="42"/>
      <c r="X12" s="42"/>
    </row>
    <row r="13" spans="1:24" ht="30" customHeight="1">
      <c r="A13" s="139" t="s">
        <v>238</v>
      </c>
      <c r="C13" s="127"/>
      <c r="D13" s="127"/>
      <c r="E13" s="165">
        <v>0</v>
      </c>
      <c r="F13" s="165"/>
      <c r="G13" s="165">
        <v>0</v>
      </c>
      <c r="H13" s="165"/>
      <c r="I13" s="165">
        <v>0</v>
      </c>
      <c r="J13" s="165"/>
      <c r="K13" s="165">
        <v>0</v>
      </c>
      <c r="L13" s="165">
        <v>0</v>
      </c>
      <c r="M13" s="165"/>
      <c r="N13" s="165">
        <v>0</v>
      </c>
      <c r="O13" s="165">
        <v>0</v>
      </c>
      <c r="P13" s="165"/>
      <c r="Q13" s="165">
        <v>0</v>
      </c>
      <c r="R13" s="165"/>
      <c r="S13" s="176">
        <v>0</v>
      </c>
      <c r="T13" s="50"/>
      <c r="U13" s="175">
        <v>-2148622</v>
      </c>
      <c r="V13" s="42"/>
      <c r="X13" s="42"/>
    </row>
    <row r="14" spans="1:24" ht="30" customHeight="1">
      <c r="A14" s="139" t="s">
        <v>239</v>
      </c>
      <c r="C14" s="127"/>
      <c r="D14" s="127"/>
      <c r="E14" s="165">
        <v>0</v>
      </c>
      <c r="F14" s="165"/>
      <c r="G14" s="165">
        <v>0</v>
      </c>
      <c r="H14" s="165"/>
      <c r="I14" s="165">
        <v>0</v>
      </c>
      <c r="J14" s="165"/>
      <c r="K14" s="165">
        <v>0</v>
      </c>
      <c r="L14" s="165">
        <v>0</v>
      </c>
      <c r="M14" s="165"/>
      <c r="N14" s="165">
        <v>0</v>
      </c>
      <c r="O14" s="165">
        <v>0</v>
      </c>
      <c r="P14" s="165"/>
      <c r="Q14" s="165">
        <v>0</v>
      </c>
      <c r="R14" s="165"/>
      <c r="S14" s="176">
        <v>0</v>
      </c>
      <c r="T14" s="50"/>
      <c r="U14" s="175">
        <v>-5055616</v>
      </c>
      <c r="V14" s="42"/>
      <c r="X14" s="42"/>
    </row>
    <row r="15" spans="1:24" ht="30" customHeight="1">
      <c r="A15" s="139" t="s">
        <v>240</v>
      </c>
      <c r="C15" s="127"/>
      <c r="D15" s="127"/>
      <c r="E15" s="165">
        <v>0</v>
      </c>
      <c r="F15" s="165"/>
      <c r="G15" s="165">
        <v>0</v>
      </c>
      <c r="H15" s="165"/>
      <c r="I15" s="165">
        <v>0</v>
      </c>
      <c r="J15" s="165"/>
      <c r="K15" s="165">
        <v>0</v>
      </c>
      <c r="L15" s="165">
        <v>0</v>
      </c>
      <c r="M15" s="165"/>
      <c r="N15" s="165">
        <v>0</v>
      </c>
      <c r="O15" s="165">
        <v>0</v>
      </c>
      <c r="P15" s="165"/>
      <c r="Q15" s="165">
        <v>0</v>
      </c>
      <c r="R15" s="165"/>
      <c r="S15" s="176">
        <v>0</v>
      </c>
      <c r="T15" s="50"/>
      <c r="U15" s="175">
        <v>31310996</v>
      </c>
      <c r="V15" s="42"/>
      <c r="X15" s="42"/>
    </row>
    <row r="16" spans="1:24" ht="30" customHeight="1">
      <c r="A16" s="139" t="s">
        <v>241</v>
      </c>
      <c r="C16" s="127"/>
      <c r="D16" s="127"/>
      <c r="E16" s="165">
        <v>0</v>
      </c>
      <c r="F16" s="165"/>
      <c r="G16" s="165">
        <v>0</v>
      </c>
      <c r="H16" s="165"/>
      <c r="I16" s="165">
        <v>0</v>
      </c>
      <c r="J16" s="165"/>
      <c r="K16" s="165">
        <v>0</v>
      </c>
      <c r="L16" s="165">
        <v>0</v>
      </c>
      <c r="M16" s="165"/>
      <c r="N16" s="165">
        <v>0</v>
      </c>
      <c r="O16" s="165">
        <v>0</v>
      </c>
      <c r="P16" s="165"/>
      <c r="Q16" s="165">
        <v>0</v>
      </c>
      <c r="R16" s="165"/>
      <c r="S16" s="176">
        <v>0</v>
      </c>
      <c r="T16" s="50"/>
      <c r="U16" s="175">
        <v>919957</v>
      </c>
      <c r="V16" s="42"/>
      <c r="X16" s="42"/>
    </row>
    <row r="17" spans="1:24" ht="30" customHeight="1">
      <c r="A17" s="139" t="s">
        <v>242</v>
      </c>
      <c r="C17" s="127"/>
      <c r="D17" s="127"/>
      <c r="E17" s="165">
        <v>0</v>
      </c>
      <c r="F17" s="165"/>
      <c r="G17" s="165">
        <v>0</v>
      </c>
      <c r="H17" s="165"/>
      <c r="I17" s="165">
        <v>0</v>
      </c>
      <c r="J17" s="165"/>
      <c r="K17" s="165">
        <v>0</v>
      </c>
      <c r="L17" s="165">
        <v>0</v>
      </c>
      <c r="M17" s="165"/>
      <c r="N17" s="165">
        <v>0</v>
      </c>
      <c r="O17" s="165">
        <v>0</v>
      </c>
      <c r="P17" s="165"/>
      <c r="Q17" s="165">
        <v>0</v>
      </c>
      <c r="R17" s="165"/>
      <c r="S17" s="176">
        <v>0</v>
      </c>
      <c r="T17" s="50"/>
      <c r="U17" s="175">
        <v>553991</v>
      </c>
      <c r="V17" s="42"/>
      <c r="X17" s="42"/>
    </row>
    <row r="18" spans="1:24" ht="30" customHeight="1">
      <c r="A18" s="139" t="s">
        <v>243</v>
      </c>
      <c r="C18" s="127"/>
      <c r="D18" s="127"/>
      <c r="E18" s="165">
        <v>0</v>
      </c>
      <c r="F18" s="165"/>
      <c r="G18" s="165">
        <v>0</v>
      </c>
      <c r="H18" s="165"/>
      <c r="I18" s="165">
        <v>0</v>
      </c>
      <c r="J18" s="165"/>
      <c r="K18" s="165">
        <v>0</v>
      </c>
      <c r="L18" s="165">
        <v>0</v>
      </c>
      <c r="M18" s="165"/>
      <c r="N18" s="165">
        <v>0</v>
      </c>
      <c r="O18" s="165">
        <v>0</v>
      </c>
      <c r="P18" s="165"/>
      <c r="Q18" s="165">
        <v>0</v>
      </c>
      <c r="R18" s="165"/>
      <c r="S18" s="176">
        <v>0</v>
      </c>
      <c r="T18" s="50"/>
      <c r="U18" s="175">
        <v>479918830</v>
      </c>
      <c r="V18" s="42"/>
      <c r="X18" s="42"/>
    </row>
    <row r="19" spans="1:24" ht="30" customHeight="1">
      <c r="A19" s="139" t="s">
        <v>244</v>
      </c>
      <c r="C19" s="127"/>
      <c r="D19" s="127"/>
      <c r="E19" s="165">
        <v>0</v>
      </c>
      <c r="F19" s="165"/>
      <c r="G19" s="165">
        <v>0</v>
      </c>
      <c r="H19" s="165"/>
      <c r="I19" s="165">
        <v>0</v>
      </c>
      <c r="J19" s="165"/>
      <c r="K19" s="165">
        <v>0</v>
      </c>
      <c r="L19" s="165">
        <v>0</v>
      </c>
      <c r="M19" s="165"/>
      <c r="N19" s="165">
        <v>0</v>
      </c>
      <c r="O19" s="165">
        <v>0</v>
      </c>
      <c r="P19" s="165"/>
      <c r="Q19" s="165">
        <v>0</v>
      </c>
      <c r="R19" s="165"/>
      <c r="S19" s="176">
        <v>0</v>
      </c>
      <c r="T19" s="50"/>
      <c r="U19" s="175">
        <v>824238322</v>
      </c>
      <c r="V19" s="42"/>
      <c r="X19" s="42"/>
    </row>
    <row r="20" spans="1:24" ht="30" customHeight="1">
      <c r="A20" s="139" t="s">
        <v>245</v>
      </c>
      <c r="C20" s="127"/>
      <c r="D20" s="127"/>
      <c r="E20" s="165">
        <v>0</v>
      </c>
      <c r="F20" s="165"/>
      <c r="G20" s="165">
        <v>0</v>
      </c>
      <c r="H20" s="165"/>
      <c r="I20" s="165">
        <v>0</v>
      </c>
      <c r="J20" s="165"/>
      <c r="K20" s="165">
        <v>0</v>
      </c>
      <c r="L20" s="165">
        <v>0</v>
      </c>
      <c r="M20" s="165"/>
      <c r="N20" s="165">
        <v>0</v>
      </c>
      <c r="O20" s="165">
        <v>0</v>
      </c>
      <c r="P20" s="165"/>
      <c r="Q20" s="165">
        <v>0</v>
      </c>
      <c r="R20" s="165"/>
      <c r="S20" s="176">
        <v>0</v>
      </c>
      <c r="T20" s="50"/>
      <c r="U20" s="175">
        <v>32193591</v>
      </c>
      <c r="V20" s="42"/>
      <c r="X20" s="42"/>
    </row>
    <row r="21" spans="1:24" ht="30" customHeight="1">
      <c r="A21" s="139" t="s">
        <v>246</v>
      </c>
      <c r="C21" s="127"/>
      <c r="D21" s="127"/>
      <c r="E21" s="165">
        <v>0</v>
      </c>
      <c r="F21" s="165"/>
      <c r="G21" s="165">
        <v>0</v>
      </c>
      <c r="H21" s="165"/>
      <c r="I21" s="165">
        <v>0</v>
      </c>
      <c r="J21" s="165"/>
      <c r="K21" s="165">
        <v>0</v>
      </c>
      <c r="L21" s="165">
        <v>0</v>
      </c>
      <c r="M21" s="165"/>
      <c r="N21" s="165">
        <v>0</v>
      </c>
      <c r="O21" s="165">
        <v>0</v>
      </c>
      <c r="P21" s="165"/>
      <c r="Q21" s="165">
        <v>0</v>
      </c>
      <c r="R21" s="165"/>
      <c r="S21" s="176">
        <v>0</v>
      </c>
      <c r="T21" s="50"/>
      <c r="U21" s="175">
        <v>7584989</v>
      </c>
      <c r="V21" s="42"/>
      <c r="X21" s="42"/>
    </row>
    <row r="22" spans="1:24" ht="30" customHeight="1">
      <c r="A22" s="139" t="s">
        <v>247</v>
      </c>
      <c r="C22" s="127"/>
      <c r="D22" s="127"/>
      <c r="E22" s="165">
        <v>0</v>
      </c>
      <c r="F22" s="165"/>
      <c r="G22" s="165">
        <v>0</v>
      </c>
      <c r="H22" s="165"/>
      <c r="I22" s="165">
        <v>0</v>
      </c>
      <c r="J22" s="165"/>
      <c r="K22" s="165">
        <v>0</v>
      </c>
      <c r="L22" s="165">
        <v>0</v>
      </c>
      <c r="M22" s="165"/>
      <c r="N22" s="165">
        <v>0</v>
      </c>
      <c r="O22" s="165">
        <v>0</v>
      </c>
      <c r="P22" s="165"/>
      <c r="Q22" s="165">
        <v>0</v>
      </c>
      <c r="R22" s="165"/>
      <c r="S22" s="176">
        <v>0</v>
      </c>
      <c r="T22" s="50"/>
      <c r="U22" s="175">
        <v>339745</v>
      </c>
      <c r="V22" s="42"/>
      <c r="X22" s="42"/>
    </row>
    <row r="23" spans="1:24" ht="30" customHeight="1">
      <c r="A23" s="139" t="s">
        <v>248</v>
      </c>
      <c r="C23" s="127"/>
      <c r="D23" s="127"/>
      <c r="E23" s="165">
        <v>0</v>
      </c>
      <c r="F23" s="165"/>
      <c r="G23" s="165">
        <v>0</v>
      </c>
      <c r="H23" s="165"/>
      <c r="I23" s="165">
        <v>0</v>
      </c>
      <c r="J23" s="165"/>
      <c r="K23" s="165">
        <v>0</v>
      </c>
      <c r="L23" s="165">
        <v>0</v>
      </c>
      <c r="M23" s="165"/>
      <c r="N23" s="165">
        <v>0</v>
      </c>
      <c r="O23" s="165">
        <v>0</v>
      </c>
      <c r="P23" s="165"/>
      <c r="Q23" s="165">
        <v>0</v>
      </c>
      <c r="R23" s="165"/>
      <c r="S23" s="176">
        <v>0</v>
      </c>
      <c r="T23" s="50"/>
      <c r="U23" s="175">
        <v>2999250</v>
      </c>
      <c r="V23" s="42"/>
      <c r="X23" s="42"/>
    </row>
    <row r="24" spans="1:24" ht="30" customHeight="1">
      <c r="A24" s="139" t="s">
        <v>249</v>
      </c>
      <c r="C24" s="127"/>
      <c r="D24" s="127"/>
      <c r="E24" s="165">
        <v>0</v>
      </c>
      <c r="F24" s="165"/>
      <c r="G24" s="165">
        <v>0</v>
      </c>
      <c r="H24" s="165"/>
      <c r="I24" s="165">
        <v>0</v>
      </c>
      <c r="J24" s="165"/>
      <c r="K24" s="165">
        <v>0</v>
      </c>
      <c r="L24" s="165">
        <v>0</v>
      </c>
      <c r="M24" s="165"/>
      <c r="N24" s="165">
        <v>0</v>
      </c>
      <c r="O24" s="165">
        <v>0</v>
      </c>
      <c r="P24" s="165"/>
      <c r="Q24" s="165">
        <v>0</v>
      </c>
      <c r="R24" s="165"/>
      <c r="S24" s="176">
        <v>0</v>
      </c>
      <c r="T24" s="50"/>
      <c r="U24" s="175">
        <v>49937</v>
      </c>
      <c r="V24" s="42"/>
      <c r="X24" s="42"/>
    </row>
    <row r="25" spans="1:24" ht="30" customHeight="1">
      <c r="A25" s="139" t="s">
        <v>250</v>
      </c>
      <c r="C25" s="127"/>
      <c r="D25" s="127"/>
      <c r="E25" s="165">
        <v>0</v>
      </c>
      <c r="F25" s="165"/>
      <c r="G25" s="165">
        <v>0</v>
      </c>
      <c r="H25" s="165"/>
      <c r="I25" s="165">
        <v>0</v>
      </c>
      <c r="J25" s="165"/>
      <c r="K25" s="165">
        <v>0</v>
      </c>
      <c r="L25" s="165">
        <v>0</v>
      </c>
      <c r="M25" s="165"/>
      <c r="N25" s="165">
        <v>0</v>
      </c>
      <c r="O25" s="165">
        <v>0</v>
      </c>
      <c r="P25" s="165"/>
      <c r="Q25" s="165">
        <v>0</v>
      </c>
      <c r="R25" s="165"/>
      <c r="S25" s="176">
        <v>0</v>
      </c>
      <c r="T25" s="50"/>
      <c r="U25" s="175">
        <v>24829054</v>
      </c>
      <c r="V25" s="42"/>
      <c r="X25" s="42"/>
    </row>
    <row r="26" spans="1:24" ht="30" customHeight="1">
      <c r="A26" s="139" t="s">
        <v>251</v>
      </c>
      <c r="C26" s="127"/>
      <c r="D26" s="127"/>
      <c r="E26" s="165">
        <v>0</v>
      </c>
      <c r="F26" s="165"/>
      <c r="G26" s="165">
        <v>0</v>
      </c>
      <c r="H26" s="165"/>
      <c r="I26" s="165">
        <f>E26*G26</f>
        <v>0</v>
      </c>
      <c r="J26" s="165"/>
      <c r="K26" s="165">
        <v>0</v>
      </c>
      <c r="L26" s="165">
        <v>0</v>
      </c>
      <c r="M26" s="165"/>
      <c r="N26" s="165">
        <f t="shared" si="0"/>
        <v>0</v>
      </c>
      <c r="O26" s="165">
        <v>0</v>
      </c>
      <c r="P26" s="165"/>
      <c r="Q26" s="165">
        <v>0</v>
      </c>
      <c r="R26" s="165"/>
      <c r="S26" s="176">
        <v>0</v>
      </c>
      <c r="T26" s="50"/>
      <c r="U26" s="175">
        <v>45839702</v>
      </c>
      <c r="V26" s="42"/>
      <c r="X26" s="42"/>
    </row>
    <row r="27" spans="1:24" ht="30" customHeight="1">
      <c r="A27" s="139" t="s">
        <v>252</v>
      </c>
      <c r="C27" s="127"/>
      <c r="D27" s="127"/>
      <c r="E27" s="165">
        <v>0</v>
      </c>
      <c r="F27" s="165"/>
      <c r="G27" s="165">
        <v>0</v>
      </c>
      <c r="H27" s="165"/>
      <c r="I27" s="165">
        <f t="shared" ref="I27:I33" si="1">E27*G27</f>
        <v>0</v>
      </c>
      <c r="J27" s="165"/>
      <c r="K27" s="165">
        <v>0</v>
      </c>
      <c r="L27" s="165">
        <v>0</v>
      </c>
      <c r="M27" s="165"/>
      <c r="N27" s="165">
        <f t="shared" si="0"/>
        <v>0</v>
      </c>
      <c r="O27" s="165">
        <v>0</v>
      </c>
      <c r="P27" s="165"/>
      <c r="Q27" s="165">
        <v>0</v>
      </c>
      <c r="R27" s="165"/>
      <c r="S27" s="176">
        <v>0</v>
      </c>
      <c r="T27" s="50"/>
      <c r="U27" s="175">
        <v>6303558</v>
      </c>
      <c r="V27" s="42"/>
      <c r="X27" s="42"/>
    </row>
    <row r="28" spans="1:24" ht="30" customHeight="1">
      <c r="A28" s="139" t="s">
        <v>253</v>
      </c>
      <c r="C28" s="127"/>
      <c r="D28" s="127"/>
      <c r="E28" s="165">
        <v>0</v>
      </c>
      <c r="F28" s="165"/>
      <c r="G28" s="165">
        <v>0</v>
      </c>
      <c r="H28" s="165"/>
      <c r="I28" s="165">
        <f t="shared" si="1"/>
        <v>0</v>
      </c>
      <c r="J28" s="165"/>
      <c r="K28" s="165">
        <v>0</v>
      </c>
      <c r="L28" s="165">
        <v>0</v>
      </c>
      <c r="M28" s="165"/>
      <c r="N28" s="165">
        <f t="shared" si="0"/>
        <v>0</v>
      </c>
      <c r="O28" s="165">
        <v>0</v>
      </c>
      <c r="P28" s="165"/>
      <c r="Q28" s="165">
        <v>0</v>
      </c>
      <c r="R28" s="165"/>
      <c r="S28" s="176">
        <v>0</v>
      </c>
      <c r="T28" s="50"/>
      <c r="U28" s="175">
        <v>-25496842</v>
      </c>
      <c r="V28" s="42"/>
    </row>
    <row r="29" spans="1:24" ht="30" customHeight="1">
      <c r="A29" s="139" t="s">
        <v>192</v>
      </c>
      <c r="C29" s="127" t="s">
        <v>59</v>
      </c>
      <c r="D29" s="127"/>
      <c r="E29" s="165">
        <v>297000</v>
      </c>
      <c r="F29" s="165"/>
      <c r="G29" s="165">
        <v>2800</v>
      </c>
      <c r="H29" s="165"/>
      <c r="I29" s="165">
        <f>E29*G29</f>
        <v>831600000</v>
      </c>
      <c r="J29" s="165"/>
      <c r="K29" s="165">
        <v>115445483</v>
      </c>
      <c r="L29" s="165">
        <v>994058060</v>
      </c>
      <c r="M29" s="165"/>
      <c r="N29" s="165">
        <v>415800</v>
      </c>
      <c r="O29" s="165">
        <v>4158000</v>
      </c>
      <c r="P29" s="165"/>
      <c r="Q29" s="165">
        <v>1236</v>
      </c>
      <c r="R29" s="165"/>
      <c r="S29" s="177">
        <v>-162231860</v>
      </c>
      <c r="T29" s="50"/>
      <c r="U29" s="175">
        <v>-162231860</v>
      </c>
      <c r="V29" s="42"/>
    </row>
    <row r="30" spans="1:24" ht="30" customHeight="1">
      <c r="A30" s="139" t="s">
        <v>193</v>
      </c>
      <c r="C30" s="127" t="s">
        <v>59</v>
      </c>
      <c r="D30" s="127"/>
      <c r="E30" s="165">
        <v>733000</v>
      </c>
      <c r="F30" s="165"/>
      <c r="G30" s="165">
        <v>2600</v>
      </c>
      <c r="H30" s="165"/>
      <c r="I30" s="165">
        <f>E30*G30</f>
        <v>1905800000</v>
      </c>
      <c r="J30" s="165"/>
      <c r="K30" s="165">
        <v>421155733</v>
      </c>
      <c r="L30" s="165">
        <v>2453348679</v>
      </c>
      <c r="M30" s="165"/>
      <c r="N30" s="165">
        <v>952900</v>
      </c>
      <c r="O30" s="165">
        <v>9529000</v>
      </c>
      <c r="P30" s="165"/>
      <c r="Q30" s="165">
        <v>17122</v>
      </c>
      <c r="R30" s="165"/>
      <c r="S30" s="177">
        <v>-500118579</v>
      </c>
      <c r="T30" s="50"/>
      <c r="U30" s="175">
        <v>-491518579</v>
      </c>
      <c r="V30" s="42"/>
    </row>
    <row r="31" spans="1:24" ht="30" customHeight="1">
      <c r="A31" s="139" t="s">
        <v>207</v>
      </c>
      <c r="C31" s="127" t="s">
        <v>59</v>
      </c>
      <c r="D31" s="127"/>
      <c r="E31" s="165">
        <v>58000</v>
      </c>
      <c r="F31" s="165"/>
      <c r="G31" s="165">
        <v>3250</v>
      </c>
      <c r="H31" s="165"/>
      <c r="I31" s="165">
        <f>E31*G31</f>
        <v>188500000</v>
      </c>
      <c r="J31" s="165"/>
      <c r="K31" s="165"/>
      <c r="L31" s="165">
        <v>194125816</v>
      </c>
      <c r="M31" s="165"/>
      <c r="N31" s="165">
        <v>94250</v>
      </c>
      <c r="O31" s="165">
        <v>942500</v>
      </c>
      <c r="P31" s="165"/>
      <c r="Q31" s="165">
        <v>2591</v>
      </c>
      <c r="R31" s="165"/>
      <c r="S31" s="176">
        <v>3460434</v>
      </c>
      <c r="T31" s="50"/>
      <c r="U31" s="175">
        <v>3420434</v>
      </c>
      <c r="V31" s="42"/>
    </row>
    <row r="32" spans="1:24" ht="30" customHeight="1">
      <c r="A32" s="139" t="s">
        <v>254</v>
      </c>
      <c r="C32" s="127"/>
      <c r="D32" s="127"/>
      <c r="E32" s="165">
        <v>0</v>
      </c>
      <c r="F32" s="165"/>
      <c r="G32" s="165">
        <v>0</v>
      </c>
      <c r="H32" s="165"/>
      <c r="I32" s="165">
        <f t="shared" si="1"/>
        <v>0</v>
      </c>
      <c r="J32" s="165"/>
      <c r="K32" s="165">
        <v>0</v>
      </c>
      <c r="L32" s="165">
        <v>0</v>
      </c>
      <c r="M32" s="165"/>
      <c r="N32" s="165">
        <f t="shared" si="0"/>
        <v>0</v>
      </c>
      <c r="O32" s="165"/>
      <c r="P32" s="165"/>
      <c r="Q32" s="165">
        <v>0</v>
      </c>
      <c r="R32" s="165"/>
      <c r="S32" s="176">
        <v>0</v>
      </c>
      <c r="T32" s="50"/>
      <c r="U32" s="175">
        <v>-1430653</v>
      </c>
      <c r="V32" s="42"/>
    </row>
    <row r="33" spans="1:23" ht="30" customHeight="1">
      <c r="A33" s="139" t="s">
        <v>208</v>
      </c>
      <c r="C33" s="127" t="s">
        <v>59</v>
      </c>
      <c r="D33" s="127"/>
      <c r="E33" s="165">
        <v>49000</v>
      </c>
      <c r="F33" s="165"/>
      <c r="G33" s="165">
        <v>3000</v>
      </c>
      <c r="H33" s="165"/>
      <c r="I33" s="165">
        <f t="shared" si="1"/>
        <v>147000000</v>
      </c>
      <c r="J33" s="165"/>
      <c r="K33" s="165">
        <v>164002846</v>
      </c>
      <c r="L33" s="165">
        <v>164002845</v>
      </c>
      <c r="M33" s="165"/>
      <c r="N33" s="165">
        <v>73500</v>
      </c>
      <c r="O33" s="165">
        <v>735000</v>
      </c>
      <c r="P33" s="165"/>
      <c r="Q33" s="165">
        <v>2568</v>
      </c>
      <c r="R33" s="165"/>
      <c r="S33" s="177">
        <v>-7826345</v>
      </c>
      <c r="T33" s="50"/>
      <c r="U33" s="175">
        <v>-7826345</v>
      </c>
      <c r="V33" s="42"/>
    </row>
    <row r="34" spans="1:23" ht="30" customHeight="1">
      <c r="A34" s="139" t="s">
        <v>261</v>
      </c>
      <c r="C34" s="127" t="s">
        <v>263</v>
      </c>
      <c r="D34" s="127"/>
      <c r="E34" s="165">
        <v>0</v>
      </c>
      <c r="F34" s="165"/>
      <c r="G34" s="165">
        <v>0</v>
      </c>
      <c r="H34" s="165"/>
      <c r="I34" s="165">
        <v>0</v>
      </c>
      <c r="J34" s="165"/>
      <c r="K34" s="165">
        <v>0</v>
      </c>
      <c r="L34" s="165">
        <v>0</v>
      </c>
      <c r="M34" s="165"/>
      <c r="N34" s="165">
        <v>0</v>
      </c>
      <c r="O34" s="165">
        <v>0</v>
      </c>
      <c r="P34" s="165"/>
      <c r="Q34" s="165">
        <v>0</v>
      </c>
      <c r="R34" s="165"/>
      <c r="S34" s="176">
        <v>128890360</v>
      </c>
      <c r="T34" s="50"/>
      <c r="U34" s="175">
        <v>128890360</v>
      </c>
      <c r="V34" s="42"/>
    </row>
    <row r="35" spans="1:23" ht="30" customHeight="1">
      <c r="A35" s="139" t="s">
        <v>268</v>
      </c>
      <c r="C35" s="127" t="s">
        <v>263</v>
      </c>
      <c r="D35" s="127"/>
      <c r="E35" s="165">
        <v>0</v>
      </c>
      <c r="F35" s="165"/>
      <c r="G35" s="165">
        <v>0</v>
      </c>
      <c r="H35" s="165"/>
      <c r="I35" s="165">
        <v>0</v>
      </c>
      <c r="J35" s="165"/>
      <c r="K35" s="165">
        <v>0</v>
      </c>
      <c r="L35" s="165">
        <v>0</v>
      </c>
      <c r="M35" s="165"/>
      <c r="N35" s="165">
        <v>0</v>
      </c>
      <c r="O35" s="165">
        <v>0</v>
      </c>
      <c r="P35" s="165"/>
      <c r="Q35" s="165"/>
      <c r="R35" s="165"/>
      <c r="S35" s="176">
        <v>5456127</v>
      </c>
      <c r="T35" s="50"/>
      <c r="U35" s="175">
        <v>5456127</v>
      </c>
      <c r="V35" s="42"/>
    </row>
    <row r="36" spans="1:23" ht="30" customHeight="1">
      <c r="A36" s="139" t="s">
        <v>255</v>
      </c>
      <c r="C36" s="127"/>
      <c r="D36" s="127"/>
      <c r="E36" s="165">
        <v>0</v>
      </c>
      <c r="F36" s="165"/>
      <c r="G36" s="165">
        <v>0</v>
      </c>
      <c r="H36" s="165"/>
      <c r="I36" s="165">
        <v>0</v>
      </c>
      <c r="J36" s="165"/>
      <c r="K36" s="165">
        <v>0</v>
      </c>
      <c r="L36" s="165"/>
      <c r="M36" s="165"/>
      <c r="N36" s="165">
        <f t="shared" si="0"/>
        <v>0</v>
      </c>
      <c r="O36" s="165"/>
      <c r="P36" s="165"/>
      <c r="Q36" s="165">
        <v>0</v>
      </c>
      <c r="R36" s="165"/>
      <c r="S36" s="176">
        <v>0</v>
      </c>
      <c r="T36" s="50"/>
      <c r="U36" s="175">
        <v>-3552378</v>
      </c>
      <c r="V36" s="42"/>
      <c r="W36" s="40"/>
    </row>
    <row r="37" spans="1:23" ht="30" customHeight="1">
      <c r="A37" s="139" t="s">
        <v>58</v>
      </c>
      <c r="C37" s="127" t="s">
        <v>59</v>
      </c>
      <c r="D37" s="127"/>
      <c r="E37" s="165">
        <v>99000</v>
      </c>
      <c r="F37" s="165"/>
      <c r="G37" s="165">
        <v>1900</v>
      </c>
      <c r="H37" s="165"/>
      <c r="I37" s="165">
        <f>E37*G37</f>
        <v>188100000</v>
      </c>
      <c r="J37" s="165"/>
      <c r="K37" s="165">
        <v>125535834</v>
      </c>
      <c r="L37" s="165">
        <v>331352686</v>
      </c>
      <c r="M37" s="165"/>
      <c r="N37" s="165">
        <v>94050</v>
      </c>
      <c r="O37" s="165">
        <v>940500</v>
      </c>
      <c r="P37" s="165"/>
      <c r="Q37" s="165">
        <v>10300</v>
      </c>
      <c r="R37" s="165"/>
      <c r="S37" s="177">
        <v>-104687236</v>
      </c>
      <c r="T37" s="50"/>
      <c r="U37" s="175">
        <v>-104792364</v>
      </c>
      <c r="V37" s="42"/>
      <c r="W37" s="42"/>
    </row>
    <row r="38" spans="1:23" s="132" customFormat="1" ht="30" customHeight="1" thickBot="1">
      <c r="A38" s="21" t="s">
        <v>43</v>
      </c>
      <c r="B38" s="21"/>
      <c r="C38" s="130"/>
      <c r="D38" s="21"/>
      <c r="E38" s="121">
        <f>SUM(E7:E37)</f>
        <v>1236000</v>
      </c>
      <c r="F38" s="21"/>
      <c r="G38" s="171">
        <f>SUM(G29:G36)</f>
        <v>11650</v>
      </c>
      <c r="H38" s="21"/>
      <c r="I38" s="31">
        <f>SUM(I7:I37)</f>
        <v>3261000000</v>
      </c>
      <c r="J38" s="21"/>
      <c r="K38" s="31">
        <f>SUM(K7:K37)</f>
        <v>826139896</v>
      </c>
      <c r="L38" s="130"/>
      <c r="M38" s="21"/>
      <c r="N38" s="31">
        <f>SUM(N7:N37)</f>
        <v>1630500</v>
      </c>
      <c r="O38" s="171">
        <f>SUM(O29:O37)</f>
        <v>16305000</v>
      </c>
      <c r="P38" s="21"/>
      <c r="Q38" s="31">
        <f>SUM(Q7:Q37)</f>
        <v>33817</v>
      </c>
      <c r="R38" s="21"/>
      <c r="S38" s="39">
        <f>SUM(S7:S37)</f>
        <v>-637057099</v>
      </c>
      <c r="T38" s="21"/>
      <c r="U38" s="131">
        <f>SUM(U7:U37)</f>
        <v>2387543658</v>
      </c>
    </row>
    <row r="39" spans="1:23" ht="30" customHeight="1" thickTop="1">
      <c r="V39" s="134"/>
    </row>
  </sheetData>
  <mergeCells count="5">
    <mergeCell ref="A1:U1"/>
    <mergeCell ref="A2:U2"/>
    <mergeCell ref="A3:U3"/>
    <mergeCell ref="A4:U4"/>
    <mergeCell ref="C5:S5"/>
  </mergeCells>
  <phoneticPr fontId="12" type="noConversion"/>
  <pageMargins left="0.39" right="0.39" top="0.39" bottom="0.39" header="0" footer="0"/>
  <pageSetup scale="62" fitToHeight="0" orientation="landscape" r:id="rId1"/>
  <ignoredErrors>
    <ignoredError sqref="G38 O38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/>
    <pageSetUpPr fitToPage="1"/>
  </sheetPr>
  <dimension ref="A1:AY42"/>
  <sheetViews>
    <sheetView rightToLeft="1" tabSelected="1" view="pageBreakPreview" zoomScale="40" zoomScaleNormal="100" zoomScaleSheetLayoutView="40" workbookViewId="0">
      <selection activeCell="E47" sqref="E47"/>
    </sheetView>
  </sheetViews>
  <sheetFormatPr defaultRowHeight="30" customHeight="1"/>
  <cols>
    <col min="1" max="1" width="28.140625" style="4" customWidth="1"/>
    <col min="2" max="2" width="17" style="4" customWidth="1"/>
    <col min="3" max="3" width="21.85546875" style="4" customWidth="1"/>
    <col min="4" max="4" width="21.7109375" style="38" customWidth="1"/>
    <col min="5" max="5" width="23.140625" style="74" customWidth="1"/>
    <col min="6" max="6" width="17.5703125" style="4" customWidth="1"/>
    <col min="7" max="7" width="21.42578125" style="4" customWidth="1"/>
    <col min="8" max="8" width="22.85546875" style="38" customWidth="1"/>
    <col min="9" max="9" width="20.85546875" style="38" customWidth="1"/>
    <col min="10" max="10" width="9.140625" style="48"/>
    <col min="11" max="11" width="15.85546875" style="48" bestFit="1" customWidth="1"/>
    <col min="12" max="51" width="9.140625" style="48"/>
    <col min="52" max="16384" width="9.140625" style="13"/>
  </cols>
  <sheetData>
    <row r="1" spans="1:51" ht="30" customHeight="1">
      <c r="A1" s="178" t="s">
        <v>180</v>
      </c>
      <c r="B1" s="178"/>
      <c r="C1" s="178"/>
      <c r="D1" s="178"/>
      <c r="E1" s="178"/>
      <c r="F1" s="178"/>
      <c r="G1" s="178"/>
      <c r="H1" s="178"/>
      <c r="I1" s="178"/>
    </row>
    <row r="2" spans="1:51" ht="30" customHeight="1">
      <c r="A2" s="178" t="s">
        <v>94</v>
      </c>
      <c r="B2" s="178"/>
      <c r="C2" s="178"/>
      <c r="D2" s="178"/>
      <c r="E2" s="178"/>
      <c r="F2" s="178"/>
      <c r="G2" s="178"/>
      <c r="H2" s="178"/>
      <c r="I2" s="178"/>
    </row>
    <row r="3" spans="1:51" ht="30" customHeight="1">
      <c r="A3" s="178" t="s">
        <v>256</v>
      </c>
      <c r="B3" s="178"/>
      <c r="C3" s="178"/>
      <c r="D3" s="178"/>
      <c r="E3" s="178"/>
      <c r="F3" s="178"/>
      <c r="G3" s="178"/>
      <c r="H3" s="178"/>
      <c r="I3" s="178"/>
    </row>
    <row r="4" spans="1:51" s="16" customFormat="1" ht="30" customHeight="1">
      <c r="A4" s="197" t="s">
        <v>178</v>
      </c>
      <c r="B4" s="197"/>
      <c r="C4" s="197"/>
      <c r="D4" s="197"/>
      <c r="E4" s="197"/>
      <c r="F4" s="197"/>
      <c r="G4" s="197"/>
      <c r="H4" s="197"/>
      <c r="I4" s="197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</row>
    <row r="5" spans="1:51" s="16" customFormat="1" ht="30" customHeight="1">
      <c r="A5" s="198" t="s">
        <v>97</v>
      </c>
      <c r="B5" s="198" t="s">
        <v>107</v>
      </c>
      <c r="C5" s="198"/>
      <c r="D5" s="198"/>
      <c r="E5" s="198"/>
      <c r="F5" s="198" t="s">
        <v>108</v>
      </c>
      <c r="G5" s="198"/>
      <c r="H5" s="198"/>
      <c r="I5" s="19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</row>
    <row r="6" spans="1:51" s="16" customFormat="1" ht="40.5" customHeight="1">
      <c r="A6" s="198"/>
      <c r="B6" s="143" t="s">
        <v>9</v>
      </c>
      <c r="C6" s="143" t="s">
        <v>11</v>
      </c>
      <c r="D6" s="144" t="s">
        <v>169</v>
      </c>
      <c r="E6" s="36" t="s">
        <v>179</v>
      </c>
      <c r="F6" s="12" t="s">
        <v>9</v>
      </c>
      <c r="G6" s="12" t="s">
        <v>11</v>
      </c>
      <c r="H6" s="36" t="s">
        <v>169</v>
      </c>
      <c r="I6" s="36" t="s">
        <v>179</v>
      </c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</row>
    <row r="7" spans="1:51" s="72" customFormat="1" ht="30" customHeight="1">
      <c r="A7" s="29" t="s">
        <v>15</v>
      </c>
      <c r="B7" s="8">
        <v>70000000</v>
      </c>
      <c r="C7" s="8">
        <v>92171960300</v>
      </c>
      <c r="D7" s="38">
        <v>-46926890659</v>
      </c>
      <c r="E7" s="59">
        <f>C7+D7</f>
        <v>45245069641</v>
      </c>
      <c r="F7" s="93">
        <v>70000000</v>
      </c>
      <c r="G7" s="93">
        <v>92171960300</v>
      </c>
      <c r="H7" s="96">
        <v>-108689426999</v>
      </c>
      <c r="I7" s="56">
        <f>G7+H7</f>
        <v>-16517466699</v>
      </c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</row>
    <row r="8" spans="1:51" s="72" customFormat="1" ht="30" customHeight="1">
      <c r="A8" s="30" t="s">
        <v>206</v>
      </c>
      <c r="B8" s="8">
        <v>1401143</v>
      </c>
      <c r="C8" s="38">
        <v>13110643713</v>
      </c>
      <c r="D8" s="38">
        <v>-14314748411</v>
      </c>
      <c r="E8" s="59">
        <f t="shared" ref="E8:E38" si="0">C8+D8</f>
        <v>-1204104698</v>
      </c>
      <c r="F8" s="55">
        <v>1401143</v>
      </c>
      <c r="G8" s="56">
        <v>13110643713</v>
      </c>
      <c r="H8" s="56">
        <v>-10135739676</v>
      </c>
      <c r="I8" s="56">
        <f t="shared" ref="I8:I38" si="1">G8+H8</f>
        <v>2974904037</v>
      </c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</row>
    <row r="9" spans="1:51" s="16" customFormat="1" ht="30" customHeight="1">
      <c r="A9" s="30" t="s">
        <v>224</v>
      </c>
      <c r="B9" s="8">
        <v>4200000</v>
      </c>
      <c r="C9" s="38">
        <v>12844339788</v>
      </c>
      <c r="D9" s="38">
        <v>-10303187394</v>
      </c>
      <c r="E9" s="59">
        <f t="shared" si="0"/>
        <v>2541152394</v>
      </c>
      <c r="F9" s="55">
        <v>4200000</v>
      </c>
      <c r="G9" s="56">
        <v>12844339788</v>
      </c>
      <c r="H9" s="56">
        <v>-10420263744</v>
      </c>
      <c r="I9" s="56">
        <f t="shared" si="1"/>
        <v>2424076044</v>
      </c>
    </row>
    <row r="10" spans="1:51" s="16" customFormat="1" ht="30" customHeight="1">
      <c r="A10" s="30" t="s">
        <v>32</v>
      </c>
      <c r="B10" s="8">
        <v>800000</v>
      </c>
      <c r="C10" s="38">
        <v>1635260960</v>
      </c>
      <c r="D10" s="38">
        <v>-1274074680</v>
      </c>
      <c r="E10" s="59">
        <f t="shared" si="0"/>
        <v>361186280</v>
      </c>
      <c r="F10" s="55">
        <v>800000</v>
      </c>
      <c r="G10" s="56">
        <v>1635260960</v>
      </c>
      <c r="H10" s="56">
        <v>-1275557150</v>
      </c>
      <c r="I10" s="56">
        <f t="shared" si="1"/>
        <v>359703810</v>
      </c>
    </row>
    <row r="11" spans="1:51" s="16" customFormat="1" ht="30" customHeight="1">
      <c r="A11" s="30" t="s">
        <v>209</v>
      </c>
      <c r="B11" s="8">
        <v>97400000</v>
      </c>
      <c r="C11" s="8">
        <v>255341632916</v>
      </c>
      <c r="D11" s="38">
        <v>-212435523451</v>
      </c>
      <c r="E11" s="59">
        <f t="shared" si="0"/>
        <v>42906109465</v>
      </c>
      <c r="F11" s="55">
        <v>97400000</v>
      </c>
      <c r="G11" s="55">
        <v>255341632916</v>
      </c>
      <c r="H11" s="56">
        <v>-202587265478</v>
      </c>
      <c r="I11" s="56">
        <f t="shared" si="1"/>
        <v>52754367438</v>
      </c>
    </row>
    <row r="12" spans="1:51" s="16" customFormat="1" ht="30" customHeight="1">
      <c r="A12" s="30" t="s">
        <v>223</v>
      </c>
      <c r="B12" s="8">
        <v>20000000</v>
      </c>
      <c r="C12" s="8">
        <v>49494427600</v>
      </c>
      <c r="D12" s="38">
        <v>-28449137185</v>
      </c>
      <c r="E12" s="59">
        <f t="shared" si="0"/>
        <v>21045290415</v>
      </c>
      <c r="F12" s="55">
        <v>20000000</v>
      </c>
      <c r="G12" s="55">
        <v>49494427600</v>
      </c>
      <c r="H12" s="56">
        <v>-31047655298</v>
      </c>
      <c r="I12" s="56">
        <f t="shared" si="1"/>
        <v>18446772302</v>
      </c>
    </row>
    <row r="13" spans="1:51" s="16" customFormat="1" ht="30" customHeight="1">
      <c r="A13" s="30" t="s">
        <v>205</v>
      </c>
      <c r="B13" s="8">
        <v>215115</v>
      </c>
      <c r="C13" s="8">
        <v>8030070298</v>
      </c>
      <c r="D13" s="38">
        <v>-4858597191</v>
      </c>
      <c r="E13" s="59">
        <f t="shared" si="0"/>
        <v>3171473107</v>
      </c>
      <c r="F13" s="55">
        <v>215115</v>
      </c>
      <c r="G13" s="55">
        <v>8030070298</v>
      </c>
      <c r="H13" s="56">
        <v>-8928742068</v>
      </c>
      <c r="I13" s="56">
        <f t="shared" si="1"/>
        <v>-898671770</v>
      </c>
    </row>
    <row r="14" spans="1:51" s="16" customFormat="1" ht="30" customHeight="1">
      <c r="A14" s="30" t="s">
        <v>203</v>
      </c>
      <c r="B14" s="8">
        <v>19713548</v>
      </c>
      <c r="C14" s="8">
        <v>36462006479</v>
      </c>
      <c r="D14" s="38">
        <v>-30480951331</v>
      </c>
      <c r="E14" s="59">
        <f t="shared" si="0"/>
        <v>5981055148</v>
      </c>
      <c r="F14" s="55">
        <v>19713548</v>
      </c>
      <c r="G14" s="55">
        <v>36462006479</v>
      </c>
      <c r="H14" s="56">
        <v>-30366015944</v>
      </c>
      <c r="I14" s="56">
        <f t="shared" si="1"/>
        <v>6095990535</v>
      </c>
    </row>
    <row r="15" spans="1:51" s="16" customFormat="1" ht="30" customHeight="1">
      <c r="A15" s="30" t="s">
        <v>219</v>
      </c>
      <c r="B15" s="8">
        <v>18321</v>
      </c>
      <c r="C15" s="8">
        <v>246330581</v>
      </c>
      <c r="D15" s="38">
        <v>-173976653</v>
      </c>
      <c r="E15" s="59">
        <f t="shared" si="0"/>
        <v>72353928</v>
      </c>
      <c r="F15" s="55">
        <v>18321</v>
      </c>
      <c r="G15" s="55">
        <v>246330581</v>
      </c>
      <c r="H15" s="56">
        <v>-202046920</v>
      </c>
      <c r="I15" s="56">
        <f t="shared" si="1"/>
        <v>44283661</v>
      </c>
    </row>
    <row r="16" spans="1:51" s="16" customFormat="1" ht="30" customHeight="1">
      <c r="A16" s="30" t="s">
        <v>20</v>
      </c>
      <c r="B16" s="8">
        <v>342500</v>
      </c>
      <c r="C16" s="8">
        <v>771465118</v>
      </c>
      <c r="D16" s="38">
        <v>-676306425</v>
      </c>
      <c r="E16" s="59">
        <f t="shared" si="0"/>
        <v>95158693</v>
      </c>
      <c r="F16" s="55">
        <v>342500</v>
      </c>
      <c r="G16" s="55">
        <v>771465118</v>
      </c>
      <c r="H16" s="56">
        <v>-718034873</v>
      </c>
      <c r="I16" s="56">
        <f t="shared" si="1"/>
        <v>53430245</v>
      </c>
    </row>
    <row r="17" spans="1:9" s="16" customFormat="1" ht="30" customHeight="1">
      <c r="A17" s="30" t="s">
        <v>215</v>
      </c>
      <c r="B17" s="8">
        <v>5000000</v>
      </c>
      <c r="C17" s="8">
        <v>14779861650</v>
      </c>
      <c r="D17" s="38">
        <v>-13832243800</v>
      </c>
      <c r="E17" s="59">
        <f t="shared" si="0"/>
        <v>947617850</v>
      </c>
      <c r="F17" s="55">
        <v>5000000</v>
      </c>
      <c r="G17" s="55">
        <v>14779861650</v>
      </c>
      <c r="H17" s="56">
        <v>-13567127695</v>
      </c>
      <c r="I17" s="56">
        <f t="shared" si="1"/>
        <v>1212733955</v>
      </c>
    </row>
    <row r="18" spans="1:9" s="16" customFormat="1" ht="30" customHeight="1">
      <c r="A18" s="30" t="s">
        <v>204</v>
      </c>
      <c r="B18" s="8">
        <v>3301550</v>
      </c>
      <c r="C18" s="8">
        <v>54054478805</v>
      </c>
      <c r="D18" s="38">
        <v>-59656488426</v>
      </c>
      <c r="E18" s="59">
        <f t="shared" si="0"/>
        <v>-5602009621</v>
      </c>
      <c r="F18" s="55">
        <v>3301550</v>
      </c>
      <c r="G18" s="55">
        <v>54054478805</v>
      </c>
      <c r="H18" s="56">
        <v>-52530447658</v>
      </c>
      <c r="I18" s="56">
        <f t="shared" si="1"/>
        <v>1524031147</v>
      </c>
    </row>
    <row r="19" spans="1:9" s="16" customFormat="1" ht="30" customHeight="1">
      <c r="A19" s="30" t="s">
        <v>23</v>
      </c>
      <c r="B19" s="8">
        <v>100000</v>
      </c>
      <c r="C19" s="8">
        <v>4157611300</v>
      </c>
      <c r="D19" s="38">
        <v>-3443176900</v>
      </c>
      <c r="E19" s="59">
        <f>C19+D19</f>
        <v>714434400</v>
      </c>
      <c r="F19" s="55">
        <v>100000</v>
      </c>
      <c r="G19" s="55">
        <v>4157611300</v>
      </c>
      <c r="H19" s="56">
        <v>-3016941748</v>
      </c>
      <c r="I19" s="56">
        <f t="shared" si="1"/>
        <v>1140669552</v>
      </c>
    </row>
    <row r="20" spans="1:9" s="16" customFormat="1" ht="30" customHeight="1">
      <c r="A20" s="30" t="s">
        <v>26</v>
      </c>
      <c r="B20" s="8">
        <v>1000000</v>
      </c>
      <c r="C20" s="8">
        <v>14923740800</v>
      </c>
      <c r="D20" s="38">
        <v>-13286670547</v>
      </c>
      <c r="E20" s="59">
        <f t="shared" si="0"/>
        <v>1637070253</v>
      </c>
      <c r="F20" s="55">
        <v>1000000</v>
      </c>
      <c r="G20" s="55">
        <v>14923740800</v>
      </c>
      <c r="H20" s="56">
        <v>-11920998595</v>
      </c>
      <c r="I20" s="56">
        <f t="shared" si="1"/>
        <v>3002742205</v>
      </c>
    </row>
    <row r="21" spans="1:9" s="16" customFormat="1" ht="30" customHeight="1">
      <c r="A21" s="30" t="s">
        <v>187</v>
      </c>
      <c r="B21" s="8">
        <v>55112351</v>
      </c>
      <c r="C21" s="8">
        <v>185714785261</v>
      </c>
      <c r="D21" s="38">
        <v>-153593850176</v>
      </c>
      <c r="E21" s="59">
        <f t="shared" si="0"/>
        <v>32120935085</v>
      </c>
      <c r="F21" s="55">
        <v>55112351</v>
      </c>
      <c r="G21" s="55">
        <v>185714785261</v>
      </c>
      <c r="H21" s="56">
        <v>-153341626785</v>
      </c>
      <c r="I21" s="56">
        <f t="shared" si="1"/>
        <v>32373158476</v>
      </c>
    </row>
    <row r="22" spans="1:9" s="16" customFormat="1" ht="30" customHeight="1">
      <c r="A22" s="30" t="s">
        <v>29</v>
      </c>
      <c r="B22" s="8">
        <v>155366170</v>
      </c>
      <c r="C22" s="8">
        <v>290293051839</v>
      </c>
      <c r="D22" s="38">
        <v>-240877837949</v>
      </c>
      <c r="E22" s="59">
        <f t="shared" si="0"/>
        <v>49415213890</v>
      </c>
      <c r="F22" s="55">
        <v>155366170</v>
      </c>
      <c r="G22" s="55">
        <v>290293051839</v>
      </c>
      <c r="H22" s="56">
        <v>-212653630317</v>
      </c>
      <c r="I22" s="56">
        <f t="shared" si="1"/>
        <v>77639421522</v>
      </c>
    </row>
    <row r="23" spans="1:9" s="16" customFormat="1" ht="30" customHeight="1">
      <c r="A23" s="30" t="s">
        <v>30</v>
      </c>
      <c r="B23" s="8">
        <v>36801512</v>
      </c>
      <c r="C23" s="8">
        <v>101444326875</v>
      </c>
      <c r="D23" s="38">
        <v>-82185755257</v>
      </c>
      <c r="E23" s="59">
        <f t="shared" si="0"/>
        <v>19258571618</v>
      </c>
      <c r="F23" s="55">
        <v>36801512</v>
      </c>
      <c r="G23" s="55">
        <v>101444326875</v>
      </c>
      <c r="H23" s="56">
        <v>-73218238401</v>
      </c>
      <c r="I23" s="56">
        <f t="shared" si="1"/>
        <v>28226088474</v>
      </c>
    </row>
    <row r="24" spans="1:9" s="16" customFormat="1" ht="30" customHeight="1">
      <c r="A24" s="30" t="s">
        <v>31</v>
      </c>
      <c r="B24" s="8">
        <v>360220557</v>
      </c>
      <c r="C24" s="8">
        <v>1384707265814</v>
      </c>
      <c r="D24" s="38">
        <v>-1103555601196</v>
      </c>
      <c r="E24" s="59">
        <f t="shared" si="0"/>
        <v>281151664618</v>
      </c>
      <c r="F24" s="55">
        <v>360220557</v>
      </c>
      <c r="G24" s="55">
        <v>1384707265814</v>
      </c>
      <c r="H24" s="56">
        <v>-1205602435462</v>
      </c>
      <c r="I24" s="56">
        <f t="shared" si="1"/>
        <v>179104830352</v>
      </c>
    </row>
    <row r="25" spans="1:9" s="16" customFormat="1" ht="30" customHeight="1">
      <c r="A25" s="30" t="s">
        <v>33</v>
      </c>
      <c r="B25" s="8">
        <v>85962562</v>
      </c>
      <c r="C25" s="8">
        <v>411904386771</v>
      </c>
      <c r="D25" s="38">
        <v>-327237809512</v>
      </c>
      <c r="E25" s="59">
        <f t="shared" si="0"/>
        <v>84666577259</v>
      </c>
      <c r="F25" s="55">
        <v>85962562</v>
      </c>
      <c r="G25" s="55">
        <v>411904386771</v>
      </c>
      <c r="H25" s="56">
        <v>-305103106250</v>
      </c>
      <c r="I25" s="56">
        <f t="shared" si="1"/>
        <v>106801280521</v>
      </c>
    </row>
    <row r="26" spans="1:9" s="16" customFormat="1" ht="30" customHeight="1">
      <c r="A26" s="30" t="s">
        <v>34</v>
      </c>
      <c r="B26" s="8">
        <v>10866882</v>
      </c>
      <c r="C26" s="8">
        <v>33265187891</v>
      </c>
      <c r="D26" s="38">
        <v>-25684822547</v>
      </c>
      <c r="E26" s="59">
        <f t="shared" si="0"/>
        <v>7580365344</v>
      </c>
      <c r="F26" s="55">
        <v>10866882</v>
      </c>
      <c r="G26" s="55">
        <v>33265187891</v>
      </c>
      <c r="H26" s="56">
        <v>-30935943607</v>
      </c>
      <c r="I26" s="56">
        <f t="shared" si="1"/>
        <v>2329244284</v>
      </c>
    </row>
    <row r="27" spans="1:9" s="16" customFormat="1" ht="30" customHeight="1">
      <c r="A27" s="30" t="s">
        <v>36</v>
      </c>
      <c r="B27" s="8">
        <v>90306484</v>
      </c>
      <c r="C27" s="8">
        <v>1038561528444</v>
      </c>
      <c r="D27" s="38">
        <v>-792171689317</v>
      </c>
      <c r="E27" s="59">
        <f t="shared" si="0"/>
        <v>246389839127</v>
      </c>
      <c r="F27" s="55">
        <v>90306484</v>
      </c>
      <c r="G27" s="55">
        <v>1038561528444</v>
      </c>
      <c r="H27" s="56">
        <v>-633524205574</v>
      </c>
      <c r="I27" s="56">
        <f t="shared" si="1"/>
        <v>405037322870</v>
      </c>
    </row>
    <row r="28" spans="1:9" s="16" customFormat="1" ht="30" customHeight="1">
      <c r="A28" s="30" t="s">
        <v>38</v>
      </c>
      <c r="B28" s="8">
        <v>48478761</v>
      </c>
      <c r="C28" s="38">
        <v>408403131307</v>
      </c>
      <c r="D28" s="38">
        <v>-298446705551</v>
      </c>
      <c r="E28" s="59">
        <f t="shared" si="0"/>
        <v>109956425756</v>
      </c>
      <c r="F28" s="55">
        <v>48478761</v>
      </c>
      <c r="G28" s="56">
        <v>408403131307</v>
      </c>
      <c r="H28" s="56">
        <v>-348900608464</v>
      </c>
      <c r="I28" s="56">
        <f t="shared" si="1"/>
        <v>59502522843</v>
      </c>
    </row>
    <row r="29" spans="1:9" s="16" customFormat="1" ht="30" customHeight="1">
      <c r="A29" s="30" t="s">
        <v>189</v>
      </c>
      <c r="B29" s="8">
        <v>8600000</v>
      </c>
      <c r="C29" s="8">
        <v>129709534400</v>
      </c>
      <c r="D29" s="38">
        <v>-115799893540</v>
      </c>
      <c r="E29" s="59">
        <f t="shared" si="0"/>
        <v>13909640860</v>
      </c>
      <c r="F29" s="55">
        <v>8600000</v>
      </c>
      <c r="G29" s="55">
        <v>129709534400</v>
      </c>
      <c r="H29" s="56">
        <v>-112471378721</v>
      </c>
      <c r="I29" s="56">
        <f t="shared" si="1"/>
        <v>17238155679</v>
      </c>
    </row>
    <row r="30" spans="1:9" s="16" customFormat="1" ht="23.25" customHeight="1">
      <c r="A30" s="30" t="s">
        <v>42</v>
      </c>
      <c r="B30" s="8">
        <v>2100000</v>
      </c>
      <c r="C30" s="8">
        <v>33236083650</v>
      </c>
      <c r="D30" s="38">
        <v>-26859756630</v>
      </c>
      <c r="E30" s="59">
        <f t="shared" si="0"/>
        <v>6376327020</v>
      </c>
      <c r="F30" s="55">
        <v>2100000</v>
      </c>
      <c r="G30" s="55">
        <v>33236083650</v>
      </c>
      <c r="H30" s="56">
        <v>-19050882458</v>
      </c>
      <c r="I30" s="56">
        <f t="shared" si="1"/>
        <v>14185201192</v>
      </c>
    </row>
    <row r="31" spans="1:9" s="16" customFormat="1" ht="30" customHeight="1">
      <c r="A31" s="30" t="s">
        <v>217</v>
      </c>
      <c r="B31" s="8">
        <v>75000</v>
      </c>
      <c r="C31" s="8">
        <v>7449467025</v>
      </c>
      <c r="D31" s="38">
        <v>-6943409325</v>
      </c>
      <c r="E31" s="59">
        <f t="shared" si="0"/>
        <v>506057700</v>
      </c>
      <c r="F31" s="55">
        <v>75000</v>
      </c>
      <c r="G31" s="55">
        <v>7449467025</v>
      </c>
      <c r="H31" s="56">
        <v>-6414856005</v>
      </c>
      <c r="I31" s="56">
        <f t="shared" si="1"/>
        <v>1034611020</v>
      </c>
    </row>
    <row r="32" spans="1:9" s="16" customFormat="1" ht="30" customHeight="1">
      <c r="A32" s="30" t="s">
        <v>188</v>
      </c>
      <c r="B32" s="8">
        <v>88400000</v>
      </c>
      <c r="C32" s="8">
        <v>224028370072</v>
      </c>
      <c r="D32" s="38">
        <v>-191611720136</v>
      </c>
      <c r="E32" s="59">
        <f t="shared" si="0"/>
        <v>32416649936</v>
      </c>
      <c r="F32" s="55">
        <v>88400000</v>
      </c>
      <c r="G32" s="55">
        <v>224028370072</v>
      </c>
      <c r="H32" s="56">
        <v>-172257274958</v>
      </c>
      <c r="I32" s="56">
        <f t="shared" si="1"/>
        <v>51771095114</v>
      </c>
    </row>
    <row r="33" spans="1:51" s="16" customFormat="1" ht="30" customHeight="1">
      <c r="A33" s="30" t="s">
        <v>214</v>
      </c>
      <c r="B33" s="8">
        <v>5000000</v>
      </c>
      <c r="C33" s="8">
        <v>25253271500</v>
      </c>
      <c r="D33" s="38">
        <v>-22172273150</v>
      </c>
      <c r="E33" s="59">
        <f t="shared" si="0"/>
        <v>3080998350</v>
      </c>
      <c r="F33" s="55">
        <v>5000000</v>
      </c>
      <c r="G33" s="55">
        <v>25253271500</v>
      </c>
      <c r="H33" s="56">
        <v>-22593945141</v>
      </c>
      <c r="I33" s="56">
        <f t="shared" si="1"/>
        <v>2659326359</v>
      </c>
    </row>
    <row r="34" spans="1:51" s="16" customFormat="1" ht="30" customHeight="1">
      <c r="A34" s="30" t="s">
        <v>190</v>
      </c>
      <c r="B34" s="8">
        <v>4100000</v>
      </c>
      <c r="C34" s="8">
        <v>32546456000</v>
      </c>
      <c r="D34" s="38">
        <v>-25264186470</v>
      </c>
      <c r="E34" s="59">
        <f t="shared" si="0"/>
        <v>7282269530</v>
      </c>
      <c r="F34" s="55">
        <v>4100000</v>
      </c>
      <c r="G34" s="55">
        <v>32546456000</v>
      </c>
      <c r="H34" s="56">
        <v>-22255262322</v>
      </c>
      <c r="I34" s="56">
        <f t="shared" si="1"/>
        <v>10291193678</v>
      </c>
      <c r="K34" s="158"/>
    </row>
    <row r="35" spans="1:51" s="16" customFormat="1" ht="30" customHeight="1">
      <c r="A35" s="30" t="s">
        <v>259</v>
      </c>
      <c r="B35" s="8">
        <v>29236820</v>
      </c>
      <c r="C35" s="8">
        <v>166812211443</v>
      </c>
      <c r="D35" s="38">
        <v>-163729676322</v>
      </c>
      <c r="E35" s="59">
        <f>C35+D35</f>
        <v>3082535121</v>
      </c>
      <c r="F35" s="55">
        <v>29236820</v>
      </c>
      <c r="G35" s="55">
        <v>166812211443</v>
      </c>
      <c r="H35" s="56">
        <v>-163729676322</v>
      </c>
      <c r="I35" s="56">
        <f t="shared" si="1"/>
        <v>3082535121</v>
      </c>
    </row>
    <row r="36" spans="1:51" s="16" customFormat="1" ht="30" customHeight="1">
      <c r="A36" s="30" t="s">
        <v>260</v>
      </c>
      <c r="B36" s="8">
        <v>2457000</v>
      </c>
      <c r="C36" s="8">
        <v>25135856191</v>
      </c>
      <c r="D36" s="38">
        <v>-21801942318</v>
      </c>
      <c r="E36" s="59">
        <f>C36+D36</f>
        <v>3333913873</v>
      </c>
      <c r="F36" s="55">
        <v>2457000</v>
      </c>
      <c r="G36" s="55">
        <v>25135856191</v>
      </c>
      <c r="H36" s="56">
        <v>-21801942318</v>
      </c>
      <c r="I36" s="56">
        <f t="shared" si="1"/>
        <v>3333913873</v>
      </c>
      <c r="K36" s="158"/>
    </row>
    <row r="37" spans="1:51" s="78" customFormat="1" ht="30" customHeight="1">
      <c r="A37" s="138" t="s">
        <v>264</v>
      </c>
      <c r="B37" s="19">
        <v>11533</v>
      </c>
      <c r="C37" s="19">
        <v>205024816656</v>
      </c>
      <c r="D37" s="97">
        <v>-179092421775</v>
      </c>
      <c r="E37" s="59">
        <f t="shared" si="0"/>
        <v>25932394881</v>
      </c>
      <c r="F37" s="58">
        <v>11533</v>
      </c>
      <c r="G37" s="58">
        <v>205024816656</v>
      </c>
      <c r="H37" s="56">
        <v>-118875004315</v>
      </c>
      <c r="I37" s="56">
        <f t="shared" si="1"/>
        <v>86149812341</v>
      </c>
    </row>
    <row r="38" spans="1:51" s="78" customFormat="1" ht="30" customHeight="1">
      <c r="A38" s="138" t="s">
        <v>265</v>
      </c>
      <c r="B38" s="19">
        <v>89750</v>
      </c>
      <c r="C38" s="19">
        <v>295465970692</v>
      </c>
      <c r="D38" s="97">
        <v>-182563735438</v>
      </c>
      <c r="E38" s="59">
        <f t="shared" si="0"/>
        <v>112902235254</v>
      </c>
      <c r="F38" s="58">
        <v>89750</v>
      </c>
      <c r="G38" s="58">
        <v>295465970692</v>
      </c>
      <c r="H38" s="56">
        <v>-101100498014</v>
      </c>
      <c r="I38" s="56">
        <f t="shared" si="1"/>
        <v>194365472678</v>
      </c>
    </row>
    <row r="39" spans="1:51" s="78" customFormat="1" ht="30" customHeight="1">
      <c r="A39" s="4" t="s">
        <v>261</v>
      </c>
      <c r="B39" s="19">
        <v>1000</v>
      </c>
      <c r="C39" s="19">
        <f>E39-D39</f>
        <v>208219</v>
      </c>
      <c r="D39" s="97">
        <v>-514610</v>
      </c>
      <c r="E39" s="59">
        <v>-306391</v>
      </c>
      <c r="F39" s="19">
        <v>1000</v>
      </c>
      <c r="G39" s="58">
        <f>I39-H39</f>
        <v>208219</v>
      </c>
      <c r="H39" s="56">
        <v>-514610</v>
      </c>
      <c r="I39" s="56">
        <v>-306391</v>
      </c>
    </row>
    <row r="40" spans="1:51" s="78" customFormat="1" ht="30" customHeight="1">
      <c r="A40" s="4" t="s">
        <v>268</v>
      </c>
      <c r="B40" s="19">
        <v>3361000</v>
      </c>
      <c r="C40" s="19">
        <f>E40-D40</f>
        <v>353532915</v>
      </c>
      <c r="D40" s="97">
        <v>-1088139110</v>
      </c>
      <c r="E40" s="59">
        <v>-734606195</v>
      </c>
      <c r="F40" s="19">
        <v>3361000</v>
      </c>
      <c r="G40" s="58">
        <f>I40-H40</f>
        <v>353532915</v>
      </c>
      <c r="H40" s="56">
        <v>-1088139110</v>
      </c>
      <c r="I40" s="56">
        <v>-734606195</v>
      </c>
    </row>
    <row r="41" spans="1:51" s="71" customFormat="1" ht="30" customHeight="1" thickBot="1">
      <c r="A41" s="21" t="s">
        <v>43</v>
      </c>
      <c r="B41" s="92">
        <f t="shared" ref="B41:I41" si="2">SUM(B7:B40)</f>
        <v>1210039559</v>
      </c>
      <c r="C41" s="92">
        <f t="shared" si="2"/>
        <v>5557333273273</v>
      </c>
      <c r="D41" s="145">
        <f t="shared" si="2"/>
        <v>-4400793713382</v>
      </c>
      <c r="E41" s="77">
        <f t="shared" si="2"/>
        <v>1156539559891</v>
      </c>
      <c r="F41" s="31">
        <f t="shared" si="2"/>
        <v>1210039559</v>
      </c>
      <c r="G41" s="31">
        <f t="shared" si="2"/>
        <v>5557333273273</v>
      </c>
      <c r="H41" s="39">
        <f t="shared" si="2"/>
        <v>-4210325433000</v>
      </c>
      <c r="I41" s="31">
        <f t="shared" si="2"/>
        <v>1347007840273</v>
      </c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</row>
    <row r="42" spans="1:51" ht="30" customHeight="1" thickTop="1">
      <c r="A42" s="140"/>
    </row>
  </sheetData>
  <mergeCells count="7">
    <mergeCell ref="A1:I1"/>
    <mergeCell ref="A2:I2"/>
    <mergeCell ref="A3:I3"/>
    <mergeCell ref="A4:I4"/>
    <mergeCell ref="A5:A6"/>
    <mergeCell ref="B5:E5"/>
    <mergeCell ref="F5:I5"/>
  </mergeCells>
  <pageMargins left="0.39" right="0.39" top="0.39" bottom="0.39" header="0" footer="0"/>
  <pageSetup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  <pageSetUpPr fitToPage="1"/>
  </sheetPr>
  <dimension ref="A1:AW21"/>
  <sheetViews>
    <sheetView rightToLeft="1" view="pageBreakPreview" zoomScale="80" zoomScaleNormal="100" zoomScaleSheetLayoutView="80" workbookViewId="0">
      <selection activeCell="AG24" sqref="AG24"/>
    </sheetView>
  </sheetViews>
  <sheetFormatPr defaultRowHeight="30" customHeight="1"/>
  <cols>
    <col min="1" max="1" width="29.7109375" style="50" customWidth="1"/>
    <col min="2" max="2" width="1.28515625" style="50" customWidth="1"/>
    <col min="3" max="3" width="13" style="50" customWidth="1"/>
    <col min="4" max="4" width="1.28515625" style="50" customWidth="1"/>
    <col min="5" max="5" width="13" style="50" customWidth="1"/>
    <col min="6" max="6" width="1.28515625" style="50" customWidth="1"/>
    <col min="7" max="7" width="6.42578125" style="50" customWidth="1"/>
    <col min="8" max="8" width="1.28515625" style="50" customWidth="1"/>
    <col min="9" max="9" width="9.140625" style="50" customWidth="1"/>
    <col min="10" max="10" width="1.28515625" style="50" customWidth="1"/>
    <col min="11" max="11" width="9.140625" style="50" customWidth="1"/>
    <col min="12" max="12" width="1.28515625" style="50" customWidth="1"/>
    <col min="13" max="13" width="2.5703125" style="50" customWidth="1"/>
    <col min="14" max="14" width="1.28515625" style="50" customWidth="1"/>
    <col min="15" max="15" width="9.140625" style="50" customWidth="1"/>
    <col min="16" max="16" width="1.28515625" style="50" customWidth="1"/>
    <col min="17" max="17" width="2.5703125" style="50" customWidth="1"/>
    <col min="18" max="20" width="1.28515625" style="50" customWidth="1"/>
    <col min="21" max="21" width="6.42578125" style="50" customWidth="1"/>
    <col min="22" max="22" width="1.28515625" style="50" customWidth="1"/>
    <col min="23" max="23" width="2.5703125" style="50" customWidth="1"/>
    <col min="24" max="26" width="1.28515625" style="50" customWidth="1"/>
    <col min="27" max="27" width="6.42578125" style="50" customWidth="1"/>
    <col min="28" max="28" width="1.28515625" style="50" customWidth="1"/>
    <col min="29" max="29" width="2.5703125" style="50" customWidth="1"/>
    <col min="30" max="32" width="1.28515625" style="50" customWidth="1"/>
    <col min="33" max="33" width="9.140625" style="50" customWidth="1"/>
    <col min="34" max="34" width="1.28515625" style="50" customWidth="1"/>
    <col min="35" max="35" width="2.5703125" style="50" customWidth="1"/>
    <col min="36" max="36" width="1.28515625" style="50" customWidth="1"/>
    <col min="37" max="37" width="11.42578125" style="50" customWidth="1"/>
    <col min="38" max="38" width="1.28515625" style="50" customWidth="1"/>
    <col min="39" max="39" width="2.5703125" style="50" customWidth="1"/>
    <col min="40" max="40" width="1.28515625" style="50" customWidth="1"/>
    <col min="41" max="41" width="11.85546875" style="50" customWidth="1"/>
    <col min="42" max="42" width="1.28515625" style="50" customWidth="1"/>
    <col min="43" max="43" width="2.5703125" style="50" customWidth="1"/>
    <col min="44" max="44" width="1.28515625" style="50" customWidth="1"/>
    <col min="45" max="45" width="11.7109375" style="50" customWidth="1"/>
    <col min="46" max="47" width="1.28515625" style="50" customWidth="1"/>
    <col min="48" max="48" width="13" style="50" customWidth="1"/>
    <col min="49" max="49" width="7.7109375" style="50" customWidth="1"/>
    <col min="50" max="50" width="0.28515625" style="48" customWidth="1"/>
    <col min="51" max="16384" width="9.140625" style="48"/>
  </cols>
  <sheetData>
    <row r="1" spans="1:49" ht="30" customHeight="1">
      <c r="A1" s="179" t="s">
        <v>180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</row>
    <row r="2" spans="1:49" ht="30" customHeight="1">
      <c r="A2" s="179" t="s">
        <v>182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</row>
    <row r="3" spans="1:49" ht="30" customHeight="1">
      <c r="A3" s="179" t="s">
        <v>256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79"/>
    </row>
    <row r="4" spans="1:49" ht="30" customHeight="1">
      <c r="A4" s="180" t="s">
        <v>44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</row>
    <row r="5" spans="1:49" ht="30" customHeight="1">
      <c r="A5" s="191"/>
      <c r="B5" s="191"/>
      <c r="C5" s="191"/>
      <c r="D5" s="191"/>
      <c r="E5" s="191"/>
      <c r="F5" s="191"/>
      <c r="G5" s="191"/>
      <c r="I5" s="194" t="s">
        <v>213</v>
      </c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C5" s="194" t="s">
        <v>257</v>
      </c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</row>
    <row r="6" spans="1:49" ht="30" customHeight="1">
      <c r="A6" s="194" t="s">
        <v>45</v>
      </c>
      <c r="B6" s="194"/>
      <c r="C6" s="194"/>
      <c r="D6" s="194"/>
      <c r="E6" s="194"/>
      <c r="F6" s="194"/>
      <c r="G6" s="194"/>
      <c r="I6" s="194" t="s">
        <v>46</v>
      </c>
      <c r="J6" s="194"/>
      <c r="K6" s="194"/>
      <c r="M6" s="194" t="s">
        <v>47</v>
      </c>
      <c r="N6" s="194"/>
      <c r="O6" s="194"/>
      <c r="Q6" s="194" t="s">
        <v>48</v>
      </c>
      <c r="R6" s="194"/>
      <c r="S6" s="194"/>
      <c r="T6" s="194"/>
      <c r="U6" s="194"/>
      <c r="W6" s="194" t="s">
        <v>49</v>
      </c>
      <c r="X6" s="194"/>
      <c r="Y6" s="194"/>
      <c r="Z6" s="194"/>
      <c r="AA6" s="194"/>
      <c r="AC6" s="194" t="s">
        <v>46</v>
      </c>
      <c r="AD6" s="194"/>
      <c r="AE6" s="194"/>
      <c r="AF6" s="194"/>
      <c r="AG6" s="194"/>
      <c r="AI6" s="194" t="s">
        <v>47</v>
      </c>
      <c r="AJ6" s="194"/>
      <c r="AK6" s="194"/>
      <c r="AM6" s="194" t="s">
        <v>48</v>
      </c>
      <c r="AN6" s="194"/>
      <c r="AO6" s="194"/>
      <c r="AQ6" s="194" t="s">
        <v>49</v>
      </c>
      <c r="AR6" s="194"/>
      <c r="AS6" s="194"/>
    </row>
    <row r="7" spans="1:49" ht="30" customHeight="1">
      <c r="A7" s="183"/>
      <c r="B7" s="183"/>
      <c r="C7" s="183"/>
      <c r="D7" s="183"/>
      <c r="E7" s="183"/>
      <c r="F7" s="183"/>
      <c r="G7" s="183"/>
      <c r="I7" s="183"/>
      <c r="J7" s="183"/>
      <c r="K7" s="183"/>
      <c r="M7" s="183"/>
      <c r="N7" s="183"/>
      <c r="O7" s="183"/>
      <c r="Q7" s="183"/>
      <c r="R7" s="183"/>
      <c r="S7" s="183"/>
      <c r="T7" s="183"/>
      <c r="U7" s="183"/>
      <c r="W7" s="183"/>
      <c r="X7" s="183"/>
      <c r="Y7" s="183"/>
      <c r="Z7" s="183"/>
      <c r="AA7" s="183"/>
      <c r="AC7" s="183"/>
      <c r="AD7" s="183"/>
      <c r="AE7" s="183"/>
      <c r="AF7" s="183"/>
      <c r="AG7" s="183"/>
      <c r="AI7" s="183"/>
      <c r="AJ7" s="183"/>
      <c r="AK7" s="183"/>
      <c r="AM7" s="183"/>
      <c r="AN7" s="183"/>
      <c r="AO7" s="183"/>
      <c r="AQ7" s="183"/>
      <c r="AR7" s="183"/>
      <c r="AS7" s="183"/>
    </row>
    <row r="8" spans="1:49" ht="30" customHeight="1">
      <c r="A8" s="180" t="s">
        <v>50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</row>
    <row r="9" spans="1:49" ht="30" customHeight="1">
      <c r="C9" s="194" t="s">
        <v>213</v>
      </c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Y9" s="194" t="s">
        <v>257</v>
      </c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</row>
    <row r="10" spans="1:49" ht="30" customHeight="1">
      <c r="A10" s="70" t="s">
        <v>45</v>
      </c>
      <c r="C10" s="52" t="s">
        <v>51</v>
      </c>
      <c r="D10" s="51"/>
      <c r="E10" s="52" t="s">
        <v>52</v>
      </c>
      <c r="F10" s="51"/>
      <c r="G10" s="184" t="s">
        <v>53</v>
      </c>
      <c r="H10" s="184"/>
      <c r="I10" s="184"/>
      <c r="J10" s="51"/>
      <c r="K10" s="184" t="s">
        <v>54</v>
      </c>
      <c r="L10" s="184"/>
      <c r="M10" s="184"/>
      <c r="N10" s="51"/>
      <c r="O10" s="184" t="s">
        <v>47</v>
      </c>
      <c r="P10" s="184"/>
      <c r="Q10" s="184"/>
      <c r="R10" s="51"/>
      <c r="S10" s="183" t="s">
        <v>48</v>
      </c>
      <c r="T10" s="183"/>
      <c r="U10" s="183"/>
      <c r="V10" s="183"/>
      <c r="W10" s="183"/>
      <c r="Y10" s="184" t="s">
        <v>51</v>
      </c>
      <c r="Z10" s="184"/>
      <c r="AA10" s="184"/>
      <c r="AB10" s="184"/>
      <c r="AC10" s="184"/>
      <c r="AD10" s="51"/>
      <c r="AE10" s="184" t="s">
        <v>52</v>
      </c>
      <c r="AF10" s="184"/>
      <c r="AG10" s="184"/>
      <c r="AH10" s="184"/>
      <c r="AI10" s="184"/>
      <c r="AJ10" s="51"/>
      <c r="AK10" s="184" t="s">
        <v>53</v>
      </c>
      <c r="AL10" s="184"/>
      <c r="AM10" s="184"/>
      <c r="AN10" s="51"/>
      <c r="AO10" s="184" t="s">
        <v>54</v>
      </c>
      <c r="AP10" s="184"/>
      <c r="AQ10" s="184"/>
      <c r="AR10" s="51"/>
      <c r="AS10" s="184" t="s">
        <v>47</v>
      </c>
      <c r="AT10" s="184"/>
      <c r="AU10" s="51"/>
      <c r="AV10" s="142" t="s">
        <v>48</v>
      </c>
    </row>
    <row r="11" spans="1:49" ht="30" customHeight="1">
      <c r="A11" s="50" t="s">
        <v>58</v>
      </c>
      <c r="C11" s="50" t="s">
        <v>55</v>
      </c>
      <c r="E11" s="50" t="s">
        <v>56</v>
      </c>
      <c r="G11" s="191" t="s">
        <v>57</v>
      </c>
      <c r="H11" s="191"/>
      <c r="I11" s="191"/>
      <c r="K11" s="193">
        <v>99000</v>
      </c>
      <c r="L11" s="193"/>
      <c r="M11" s="193"/>
      <c r="O11" s="193">
        <v>1900</v>
      </c>
      <c r="P11" s="193"/>
      <c r="Q11" s="193"/>
      <c r="S11" s="191" t="s">
        <v>59</v>
      </c>
      <c r="T11" s="191"/>
      <c r="U11" s="191"/>
      <c r="V11" s="191"/>
      <c r="W11" s="191"/>
      <c r="Y11" s="191" t="s">
        <v>55</v>
      </c>
      <c r="Z11" s="191"/>
      <c r="AA11" s="191"/>
      <c r="AB11" s="191"/>
      <c r="AC11" s="191"/>
      <c r="AE11" s="191" t="s">
        <v>56</v>
      </c>
      <c r="AF11" s="191"/>
      <c r="AG11" s="191"/>
      <c r="AH11" s="191"/>
      <c r="AI11" s="191"/>
      <c r="AK11" s="191" t="s">
        <v>57</v>
      </c>
      <c r="AL11" s="191"/>
      <c r="AM11" s="191"/>
      <c r="AO11" s="195"/>
      <c r="AP11" s="195"/>
      <c r="AQ11" s="195"/>
      <c r="AS11" s="193"/>
      <c r="AT11" s="193"/>
    </row>
    <row r="12" spans="1:49" ht="30" customHeight="1">
      <c r="A12" s="50" t="s">
        <v>192</v>
      </c>
      <c r="C12" s="50" t="s">
        <v>55</v>
      </c>
      <c r="E12" s="50" t="s">
        <v>56</v>
      </c>
      <c r="G12" s="191" t="s">
        <v>57</v>
      </c>
      <c r="H12" s="191"/>
      <c r="I12" s="191"/>
      <c r="K12" s="193">
        <v>300000</v>
      </c>
      <c r="L12" s="193"/>
      <c r="M12" s="193"/>
      <c r="O12" s="193">
        <v>2800</v>
      </c>
      <c r="P12" s="193"/>
      <c r="Q12" s="193"/>
      <c r="S12" s="191" t="s">
        <v>59</v>
      </c>
      <c r="T12" s="191"/>
      <c r="U12" s="191"/>
      <c r="V12" s="191"/>
      <c r="W12" s="191"/>
      <c r="Y12" s="191" t="s">
        <v>55</v>
      </c>
      <c r="Z12" s="191"/>
      <c r="AA12" s="191"/>
      <c r="AB12" s="191"/>
      <c r="AC12" s="191"/>
      <c r="AE12" s="191" t="s">
        <v>56</v>
      </c>
      <c r="AF12" s="191"/>
      <c r="AG12" s="191"/>
      <c r="AH12" s="191"/>
      <c r="AI12" s="191"/>
      <c r="AK12" s="191" t="s">
        <v>57</v>
      </c>
      <c r="AL12" s="191"/>
      <c r="AM12" s="191"/>
      <c r="AO12" s="193"/>
      <c r="AP12" s="193"/>
      <c r="AQ12" s="193"/>
      <c r="AS12" s="193"/>
      <c r="AT12" s="193"/>
    </row>
    <row r="13" spans="1:49" ht="30" customHeight="1">
      <c r="A13" s="50" t="s">
        <v>193</v>
      </c>
      <c r="C13" s="50" t="s">
        <v>55</v>
      </c>
      <c r="E13" s="50" t="s">
        <v>56</v>
      </c>
      <c r="G13" s="191" t="s">
        <v>57</v>
      </c>
      <c r="H13" s="191"/>
      <c r="I13" s="191"/>
      <c r="K13" s="193">
        <v>750000</v>
      </c>
      <c r="L13" s="193"/>
      <c r="M13" s="193"/>
      <c r="O13" s="193">
        <v>2600</v>
      </c>
      <c r="P13" s="193"/>
      <c r="Q13" s="193"/>
      <c r="S13" s="191" t="s">
        <v>59</v>
      </c>
      <c r="T13" s="191"/>
      <c r="U13" s="191"/>
      <c r="V13" s="191"/>
      <c r="W13" s="191"/>
      <c r="Y13" s="191" t="s">
        <v>55</v>
      </c>
      <c r="Z13" s="191"/>
      <c r="AA13" s="191"/>
      <c r="AB13" s="191"/>
      <c r="AC13" s="191"/>
      <c r="AE13" s="191" t="s">
        <v>56</v>
      </c>
      <c r="AF13" s="191"/>
      <c r="AG13" s="191"/>
      <c r="AH13" s="191"/>
      <c r="AI13" s="191"/>
      <c r="AK13" s="191" t="s">
        <v>57</v>
      </c>
      <c r="AL13" s="191"/>
      <c r="AM13" s="191"/>
      <c r="AO13" s="193"/>
      <c r="AP13" s="193"/>
      <c r="AQ13" s="193"/>
      <c r="AS13" s="193"/>
      <c r="AT13" s="193"/>
    </row>
    <row r="14" spans="1:49" ht="30" customHeight="1">
      <c r="A14" s="50" t="s">
        <v>207</v>
      </c>
      <c r="C14" s="50" t="s">
        <v>55</v>
      </c>
      <c r="E14" s="50" t="s">
        <v>56</v>
      </c>
      <c r="G14" s="191" t="s">
        <v>57</v>
      </c>
      <c r="H14" s="191"/>
      <c r="I14" s="191"/>
      <c r="K14" s="193">
        <v>100000</v>
      </c>
      <c r="L14" s="193"/>
      <c r="M14" s="193"/>
      <c r="O14" s="193">
        <v>3250</v>
      </c>
      <c r="P14" s="193"/>
      <c r="Q14" s="55"/>
      <c r="R14" s="88"/>
      <c r="S14" s="191" t="s">
        <v>59</v>
      </c>
      <c r="T14" s="191"/>
      <c r="U14" s="191"/>
      <c r="V14" s="191"/>
      <c r="W14" s="191"/>
      <c r="AA14" s="50" t="s">
        <v>55</v>
      </c>
      <c r="AG14" s="88" t="s">
        <v>56</v>
      </c>
      <c r="AH14" s="88"/>
      <c r="AI14" s="88"/>
      <c r="AJ14" s="88"/>
      <c r="AK14" s="191" t="s">
        <v>57</v>
      </c>
      <c r="AL14" s="191"/>
      <c r="AM14" s="191"/>
      <c r="AO14" s="193"/>
      <c r="AP14" s="193"/>
      <c r="AQ14" s="193"/>
      <c r="AS14" s="55"/>
      <c r="AT14" s="55"/>
    </row>
    <row r="15" spans="1:49" ht="30" customHeight="1">
      <c r="A15" s="50" t="s">
        <v>208</v>
      </c>
      <c r="C15" s="50" t="s">
        <v>55</v>
      </c>
      <c r="E15" s="50" t="s">
        <v>56</v>
      </c>
      <c r="G15" s="191" t="s">
        <v>57</v>
      </c>
      <c r="H15" s="191"/>
      <c r="I15" s="191"/>
      <c r="K15" s="193">
        <v>50000</v>
      </c>
      <c r="L15" s="193"/>
      <c r="M15" s="193"/>
      <c r="O15" s="193">
        <v>3000</v>
      </c>
      <c r="P15" s="193"/>
      <c r="Q15" s="55"/>
      <c r="R15" s="88"/>
      <c r="S15" s="191" t="s">
        <v>59</v>
      </c>
      <c r="T15" s="191"/>
      <c r="U15" s="191"/>
      <c r="V15" s="191"/>
      <c r="W15" s="191"/>
      <c r="AA15" s="50" t="s">
        <v>55</v>
      </c>
      <c r="AG15" s="88" t="s">
        <v>56</v>
      </c>
      <c r="AH15" s="88"/>
      <c r="AI15" s="88"/>
      <c r="AJ15" s="88"/>
      <c r="AK15" s="191" t="s">
        <v>57</v>
      </c>
      <c r="AL15" s="191"/>
      <c r="AM15" s="191"/>
      <c r="AN15" s="193"/>
      <c r="AO15" s="193"/>
      <c r="AP15" s="193"/>
      <c r="AQ15" s="193"/>
      <c r="AS15" s="55"/>
      <c r="AT15" s="55"/>
    </row>
    <row r="16" spans="1:49" ht="30" customHeight="1">
      <c r="A16" s="50" t="s">
        <v>261</v>
      </c>
      <c r="C16" s="50" t="s">
        <v>57</v>
      </c>
      <c r="E16" s="50" t="s">
        <v>57</v>
      </c>
      <c r="G16" s="191"/>
      <c r="H16" s="191"/>
      <c r="I16" s="191"/>
      <c r="K16" s="55"/>
      <c r="L16" s="55"/>
      <c r="M16" s="55"/>
      <c r="O16" s="55"/>
      <c r="P16" s="55"/>
      <c r="Q16" s="55"/>
      <c r="R16" s="88"/>
      <c r="AA16" s="50" t="s">
        <v>55</v>
      </c>
      <c r="AG16" s="88" t="s">
        <v>56</v>
      </c>
      <c r="AH16" s="88"/>
      <c r="AI16" s="88"/>
      <c r="AJ16" s="88"/>
      <c r="AN16" s="55"/>
      <c r="AO16" s="55">
        <v>1000</v>
      </c>
      <c r="AP16" s="55"/>
      <c r="AQ16" s="55"/>
      <c r="AS16" s="55">
        <v>3500</v>
      </c>
      <c r="AT16" s="55"/>
      <c r="AV16" s="50" t="s">
        <v>263</v>
      </c>
    </row>
    <row r="17" spans="1:49" ht="30" customHeight="1">
      <c r="A17" s="50" t="s">
        <v>262</v>
      </c>
      <c r="C17" s="50" t="s">
        <v>57</v>
      </c>
      <c r="E17" s="50" t="s">
        <v>57</v>
      </c>
      <c r="K17" s="55"/>
      <c r="L17" s="55"/>
      <c r="M17" s="55"/>
      <c r="O17" s="55"/>
      <c r="P17" s="55"/>
      <c r="Q17" s="55"/>
      <c r="R17" s="88"/>
      <c r="AA17" s="50" t="s">
        <v>55</v>
      </c>
      <c r="AG17" s="88" t="s">
        <v>56</v>
      </c>
      <c r="AH17" s="88"/>
      <c r="AI17" s="88"/>
      <c r="AJ17" s="88"/>
      <c r="AN17" s="55"/>
      <c r="AO17" s="55">
        <v>3361000</v>
      </c>
      <c r="AP17" s="55"/>
      <c r="AQ17" s="55"/>
      <c r="AS17" s="55">
        <v>3750</v>
      </c>
      <c r="AT17" s="55"/>
      <c r="AV17" s="50" t="s">
        <v>263</v>
      </c>
    </row>
    <row r="18" spans="1:49" ht="30" customHeight="1">
      <c r="A18" s="180" t="s">
        <v>60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</row>
    <row r="19" spans="1:49" ht="30" customHeight="1">
      <c r="C19" s="194" t="s">
        <v>213</v>
      </c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O19" s="194" t="s">
        <v>257</v>
      </c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K19" s="191"/>
      <c r="AL19" s="191"/>
      <c r="AM19" s="191"/>
      <c r="AO19" s="191"/>
      <c r="AP19" s="191"/>
      <c r="AQ19" s="191"/>
      <c r="AS19" s="191"/>
      <c r="AT19" s="191"/>
    </row>
    <row r="20" spans="1:49" ht="30" customHeight="1">
      <c r="A20" s="70" t="s">
        <v>45</v>
      </c>
      <c r="C20" s="52" t="s">
        <v>52</v>
      </c>
      <c r="D20" s="51"/>
      <c r="E20" s="52" t="s">
        <v>54</v>
      </c>
      <c r="F20" s="51"/>
      <c r="G20" s="184" t="s">
        <v>47</v>
      </c>
      <c r="H20" s="184"/>
      <c r="I20" s="184"/>
      <c r="J20" s="51"/>
      <c r="K20" s="184" t="s">
        <v>48</v>
      </c>
      <c r="L20" s="184"/>
      <c r="M20" s="184"/>
      <c r="O20" s="184" t="s">
        <v>52</v>
      </c>
      <c r="P20" s="184"/>
      <c r="Q20" s="184"/>
      <c r="R20" s="184"/>
      <c r="S20" s="184"/>
      <c r="T20" s="51"/>
      <c r="U20" s="184" t="s">
        <v>54</v>
      </c>
      <c r="V20" s="184"/>
      <c r="W20" s="184"/>
      <c r="X20" s="184"/>
      <c r="Y20" s="184"/>
      <c r="Z20" s="51"/>
      <c r="AA20" s="184" t="s">
        <v>47</v>
      </c>
      <c r="AB20" s="184"/>
      <c r="AC20" s="184"/>
      <c r="AD20" s="184"/>
      <c r="AE20" s="184"/>
      <c r="AF20" s="51"/>
      <c r="AG20" s="184" t="s">
        <v>48</v>
      </c>
      <c r="AH20" s="184"/>
      <c r="AI20" s="184"/>
      <c r="AK20" s="191"/>
      <c r="AL20" s="191"/>
      <c r="AM20" s="191"/>
      <c r="AO20" s="191"/>
      <c r="AP20" s="191"/>
      <c r="AQ20" s="191"/>
      <c r="AS20" s="191"/>
      <c r="AT20" s="191"/>
    </row>
    <row r="21" spans="1:49" ht="30" customHeight="1">
      <c r="A21" s="51"/>
      <c r="C21" s="51"/>
      <c r="E21" s="51"/>
      <c r="G21" s="196"/>
      <c r="H21" s="196"/>
      <c r="I21" s="196"/>
      <c r="K21" s="196"/>
      <c r="L21" s="196"/>
      <c r="M21" s="196"/>
      <c r="O21" s="196"/>
      <c r="P21" s="196"/>
      <c r="Q21" s="196"/>
      <c r="R21" s="196"/>
      <c r="S21" s="196"/>
      <c r="U21" s="196"/>
      <c r="V21" s="196"/>
      <c r="W21" s="196"/>
      <c r="X21" s="196"/>
      <c r="Y21" s="196"/>
      <c r="AA21" s="196"/>
      <c r="AB21" s="196"/>
      <c r="AC21" s="196"/>
      <c r="AD21" s="196"/>
      <c r="AE21" s="196"/>
      <c r="AG21" s="196"/>
      <c r="AH21" s="196"/>
      <c r="AI21" s="196"/>
      <c r="AK21" s="191"/>
      <c r="AL21" s="191"/>
      <c r="AM21" s="191"/>
      <c r="AO21" s="191"/>
      <c r="AP21" s="191"/>
      <c r="AQ21" s="191"/>
      <c r="AS21" s="191"/>
      <c r="AT21" s="191"/>
    </row>
  </sheetData>
  <mergeCells count="101">
    <mergeCell ref="AS19:AT19"/>
    <mergeCell ref="AS20:AT20"/>
    <mergeCell ref="AS21:AT21"/>
    <mergeCell ref="AO20:AQ20"/>
    <mergeCell ref="AO21:AQ21"/>
    <mergeCell ref="AK20:AM20"/>
    <mergeCell ref="AK21:AM21"/>
    <mergeCell ref="C19:M19"/>
    <mergeCell ref="O19:AI19"/>
    <mergeCell ref="G20:I20"/>
    <mergeCell ref="K20:M20"/>
    <mergeCell ref="O20:S20"/>
    <mergeCell ref="AG21:AI21"/>
    <mergeCell ref="AA21:AE21"/>
    <mergeCell ref="U21:Y21"/>
    <mergeCell ref="O21:S21"/>
    <mergeCell ref="U20:Y20"/>
    <mergeCell ref="AA20:AE20"/>
    <mergeCell ref="AG20:AI20"/>
    <mergeCell ref="K21:M21"/>
    <mergeCell ref="G21:I21"/>
    <mergeCell ref="AK19:AM19"/>
    <mergeCell ref="AO19:AQ19"/>
    <mergeCell ref="O14:P14"/>
    <mergeCell ref="G12:I12"/>
    <mergeCell ref="K15:M15"/>
    <mergeCell ref="A18:AW18"/>
    <mergeCell ref="AS12:AT12"/>
    <mergeCell ref="AO13:AQ13"/>
    <mergeCell ref="AS13:AT13"/>
    <mergeCell ref="S12:W12"/>
    <mergeCell ref="S13:W13"/>
    <mergeCell ref="S14:W14"/>
    <mergeCell ref="S15:W15"/>
    <mergeCell ref="G14:I14"/>
    <mergeCell ref="AK14:AM14"/>
    <mergeCell ref="AO14:AQ14"/>
    <mergeCell ref="G13:I13"/>
    <mergeCell ref="K13:M13"/>
    <mergeCell ref="O13:Q13"/>
    <mergeCell ref="Y13:AC13"/>
    <mergeCell ref="K14:M14"/>
    <mergeCell ref="G16:I16"/>
    <mergeCell ref="O15:P15"/>
    <mergeCell ref="AK12:AM12"/>
    <mergeCell ref="AO12:AQ12"/>
    <mergeCell ref="AK13:AM13"/>
    <mergeCell ref="K11:M11"/>
    <mergeCell ref="O11:Q11"/>
    <mergeCell ref="G11:I11"/>
    <mergeCell ref="Y11:AC11"/>
    <mergeCell ref="AE11:AI11"/>
    <mergeCell ref="AK11:AM11"/>
    <mergeCell ref="AS11:AT11"/>
    <mergeCell ref="S11:W11"/>
    <mergeCell ref="AE13:AI13"/>
    <mergeCell ref="K12:M12"/>
    <mergeCell ref="O12:Q12"/>
    <mergeCell ref="Y12:AC12"/>
    <mergeCell ref="AE12:AI12"/>
    <mergeCell ref="AO11:AQ11"/>
    <mergeCell ref="AE10:AI10"/>
    <mergeCell ref="AK10:AM10"/>
    <mergeCell ref="AO10:AQ10"/>
    <mergeCell ref="G10:I10"/>
    <mergeCell ref="K10:M10"/>
    <mergeCell ref="O10:Q10"/>
    <mergeCell ref="S10:W10"/>
    <mergeCell ref="AM7:AO7"/>
    <mergeCell ref="AQ7:AS7"/>
    <mergeCell ref="AC7:AG7"/>
    <mergeCell ref="AI7:AK7"/>
    <mergeCell ref="I7:K7"/>
    <mergeCell ref="M7:O7"/>
    <mergeCell ref="Q7:U7"/>
    <mergeCell ref="W7:AA7"/>
    <mergeCell ref="AS10:AT10"/>
    <mergeCell ref="AK15:AM15"/>
    <mergeCell ref="G15:I15"/>
    <mergeCell ref="AN15:AQ15"/>
    <mergeCell ref="A1:AW1"/>
    <mergeCell ref="A2:AW2"/>
    <mergeCell ref="A3:AW3"/>
    <mergeCell ref="A4:AW4"/>
    <mergeCell ref="I5:AA5"/>
    <mergeCell ref="AC5:AS5"/>
    <mergeCell ref="A6:G6"/>
    <mergeCell ref="I6:K6"/>
    <mergeCell ref="M6:O6"/>
    <mergeCell ref="Q6:U6"/>
    <mergeCell ref="W6:AA6"/>
    <mergeCell ref="AC6:AG6"/>
    <mergeCell ref="AI6:AK6"/>
    <mergeCell ref="AM6:AO6"/>
    <mergeCell ref="AQ6:AS6"/>
    <mergeCell ref="A5:G5"/>
    <mergeCell ref="A8:AW8"/>
    <mergeCell ref="C9:W9"/>
    <mergeCell ref="Y9:AV9"/>
    <mergeCell ref="A7:G7"/>
    <mergeCell ref="Y10:AC10"/>
  </mergeCells>
  <phoneticPr fontId="12" type="noConversion"/>
  <pageMargins left="0.39" right="0.39" top="0.39" bottom="0.39" header="0" footer="0"/>
  <pageSetup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  <pageSetUpPr fitToPage="1"/>
  </sheetPr>
  <dimension ref="A1:Z8"/>
  <sheetViews>
    <sheetView rightToLeft="1" view="pageBreakPreview" zoomScaleNormal="100" zoomScaleSheetLayoutView="100" workbookViewId="0">
      <selection activeCell="J16" sqref="J16"/>
    </sheetView>
  </sheetViews>
  <sheetFormatPr defaultRowHeight="30" customHeight="1"/>
  <cols>
    <col min="1" max="1" width="5.140625" style="13" customWidth="1"/>
    <col min="2" max="2" width="14.28515625" style="13" customWidth="1"/>
    <col min="3" max="3" width="1.28515625" style="13" customWidth="1"/>
    <col min="4" max="4" width="10.42578125" style="13" customWidth="1"/>
    <col min="5" max="5" width="1.28515625" style="13" customWidth="1"/>
    <col min="6" max="6" width="14.28515625" style="13" customWidth="1"/>
    <col min="7" max="7" width="1.28515625" style="13" customWidth="1"/>
    <col min="8" max="8" width="14.28515625" style="13" customWidth="1"/>
    <col min="9" max="9" width="1.28515625" style="13" customWidth="1"/>
    <col min="10" max="10" width="13" style="13" customWidth="1"/>
    <col min="11" max="11" width="1.28515625" style="13" customWidth="1"/>
    <col min="12" max="12" width="13" style="13" customWidth="1"/>
    <col min="13" max="13" width="1.28515625" style="13" customWidth="1"/>
    <col min="14" max="14" width="13" style="13" customWidth="1"/>
    <col min="15" max="15" width="1.28515625" style="13" customWidth="1"/>
    <col min="16" max="16" width="13" style="13" customWidth="1"/>
    <col min="17" max="17" width="1.28515625" style="13" customWidth="1"/>
    <col min="18" max="18" width="15.5703125" style="13" customWidth="1"/>
    <col min="19" max="19" width="1.28515625" style="13" customWidth="1"/>
    <col min="20" max="20" width="16.42578125" style="13" customWidth="1"/>
    <col min="21" max="21" width="1.28515625" style="13" customWidth="1"/>
    <col min="22" max="22" width="14.28515625" style="13" customWidth="1"/>
    <col min="23" max="23" width="1.28515625" style="13" customWidth="1"/>
    <col min="24" max="24" width="16.85546875" style="13" customWidth="1"/>
    <col min="25" max="25" width="1.28515625" style="13" customWidth="1"/>
    <col min="26" max="26" width="15.5703125" style="13" customWidth="1"/>
    <col min="27" max="27" width="0.28515625" style="13" customWidth="1"/>
    <col min="28" max="16384" width="9.140625" style="13"/>
  </cols>
  <sheetData>
    <row r="1" spans="1:26" ht="30" customHeight="1">
      <c r="A1" s="178" t="s">
        <v>180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</row>
    <row r="2" spans="1:26" ht="30" customHeight="1">
      <c r="A2" s="178" t="s">
        <v>182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26" ht="30" customHeight="1">
      <c r="A3" s="178" t="s">
        <v>256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</row>
    <row r="4" spans="1:26" ht="30" customHeight="1">
      <c r="A4" s="22" t="s">
        <v>61</v>
      </c>
      <c r="B4" s="197" t="s">
        <v>62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</row>
    <row r="5" spans="1:26" ht="30" customHeight="1">
      <c r="D5" s="198" t="s">
        <v>213</v>
      </c>
      <c r="E5" s="198"/>
      <c r="F5" s="198"/>
      <c r="G5" s="198"/>
      <c r="H5" s="198"/>
      <c r="J5" s="198" t="s">
        <v>5</v>
      </c>
      <c r="K5" s="198"/>
      <c r="L5" s="198"/>
      <c r="M5" s="198"/>
      <c r="N5" s="198"/>
      <c r="O5" s="198"/>
      <c r="P5" s="198"/>
      <c r="R5" s="198" t="s">
        <v>257</v>
      </c>
      <c r="S5" s="198"/>
      <c r="T5" s="198"/>
      <c r="U5" s="198"/>
      <c r="V5" s="198"/>
      <c r="W5" s="198"/>
      <c r="X5" s="198"/>
      <c r="Y5" s="198"/>
      <c r="Z5" s="198"/>
    </row>
    <row r="6" spans="1:26" ht="24" customHeight="1">
      <c r="A6" s="178" t="s">
        <v>65</v>
      </c>
      <c r="B6" s="178"/>
      <c r="D6" s="201" t="s">
        <v>66</v>
      </c>
      <c r="E6" s="14"/>
      <c r="F6" s="201" t="s">
        <v>10</v>
      </c>
      <c r="G6" s="14"/>
      <c r="H6" s="199" t="s">
        <v>11</v>
      </c>
      <c r="J6" s="204" t="s">
        <v>63</v>
      </c>
      <c r="K6" s="204"/>
      <c r="L6" s="204"/>
      <c r="M6" s="14"/>
      <c r="N6" s="204" t="s">
        <v>64</v>
      </c>
      <c r="O6" s="204"/>
      <c r="P6" s="204"/>
      <c r="R6" s="201" t="s">
        <v>9</v>
      </c>
      <c r="S6" s="14"/>
      <c r="T6" s="199" t="s">
        <v>67</v>
      </c>
      <c r="U6" s="14"/>
      <c r="V6" s="201" t="s">
        <v>10</v>
      </c>
      <c r="W6" s="14"/>
      <c r="X6" s="201" t="s">
        <v>11</v>
      </c>
      <c r="Y6" s="14"/>
      <c r="Z6" s="199" t="s">
        <v>14</v>
      </c>
    </row>
    <row r="7" spans="1:26" ht="24" customHeight="1">
      <c r="A7" s="202"/>
      <c r="B7" s="202"/>
      <c r="D7" s="202"/>
      <c r="F7" s="202"/>
      <c r="H7" s="200"/>
      <c r="J7" s="2" t="s">
        <v>9</v>
      </c>
      <c r="K7" s="14"/>
      <c r="L7" s="2" t="s">
        <v>10</v>
      </c>
      <c r="N7" s="2" t="s">
        <v>9</v>
      </c>
      <c r="O7" s="14"/>
      <c r="P7" s="2" t="s">
        <v>12</v>
      </c>
      <c r="R7" s="202"/>
      <c r="T7" s="200"/>
      <c r="V7" s="202"/>
      <c r="X7" s="202"/>
      <c r="Z7" s="200"/>
    </row>
    <row r="8" spans="1:26" ht="30" customHeight="1">
      <c r="A8" s="203"/>
      <c r="B8" s="203"/>
    </row>
  </sheetData>
  <mergeCells count="19">
    <mergeCell ref="T6:T7"/>
    <mergeCell ref="V6:V7"/>
    <mergeCell ref="X6:X7"/>
    <mergeCell ref="Z6:Z7"/>
    <mergeCell ref="A8:B8"/>
    <mergeCell ref="J6:L6"/>
    <mergeCell ref="N6:P6"/>
    <mergeCell ref="A6:B7"/>
    <mergeCell ref="D6:D7"/>
    <mergeCell ref="F6:F7"/>
    <mergeCell ref="H6:H7"/>
    <mergeCell ref="R6:R7"/>
    <mergeCell ref="A1:Z1"/>
    <mergeCell ref="A2:Z2"/>
    <mergeCell ref="A3:Z3"/>
    <mergeCell ref="B4:Z4"/>
    <mergeCell ref="D5:H5"/>
    <mergeCell ref="J5:P5"/>
    <mergeCell ref="R5:Z5"/>
  </mergeCells>
  <pageMargins left="0.39" right="0.39" top="0.39" bottom="0.39" header="0" footer="0"/>
  <pageSetup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  <pageSetUpPr fitToPage="1"/>
  </sheetPr>
  <dimension ref="A1:AL8"/>
  <sheetViews>
    <sheetView rightToLeft="1" view="pageBreakPreview" zoomScaleNormal="100" zoomScaleSheetLayoutView="100" workbookViewId="0">
      <selection activeCell="J17" sqref="J17"/>
    </sheetView>
  </sheetViews>
  <sheetFormatPr defaultRowHeight="30" customHeight="1"/>
  <cols>
    <col min="1" max="1" width="5.140625" style="13" customWidth="1"/>
    <col min="2" max="2" width="14.140625" style="13" customWidth="1"/>
    <col min="3" max="3" width="1.28515625" style="13" customWidth="1"/>
    <col min="4" max="4" width="16.85546875" style="13" customWidth="1"/>
    <col min="5" max="5" width="1.28515625" style="13" customWidth="1"/>
    <col min="6" max="6" width="17.42578125" style="13" customWidth="1"/>
    <col min="7" max="7" width="1.28515625" style="13" customWidth="1"/>
    <col min="8" max="8" width="13" style="13" customWidth="1"/>
    <col min="9" max="9" width="1.28515625" style="13" customWidth="1"/>
    <col min="10" max="10" width="9.140625" style="13" customWidth="1"/>
    <col min="11" max="11" width="1.28515625" style="13" customWidth="1"/>
    <col min="12" max="12" width="11.7109375" style="13" customWidth="1"/>
    <col min="13" max="13" width="1.28515625" style="13" customWidth="1"/>
    <col min="14" max="14" width="8.140625" style="13" customWidth="1"/>
    <col min="15" max="15" width="1.28515625" style="13" customWidth="1"/>
    <col min="16" max="16" width="7.42578125" style="13" customWidth="1"/>
    <col min="17" max="17" width="1.28515625" style="13" customWidth="1"/>
    <col min="18" max="18" width="9.42578125" style="13" customWidth="1"/>
    <col min="19" max="19" width="1.28515625" style="13" customWidth="1"/>
    <col min="20" max="20" width="13" style="13" customWidth="1"/>
    <col min="21" max="21" width="1.28515625" style="13" customWidth="1"/>
    <col min="22" max="22" width="13" style="13" customWidth="1"/>
    <col min="23" max="23" width="1.28515625" style="13" customWidth="1"/>
    <col min="24" max="24" width="13.7109375" style="13" customWidth="1"/>
    <col min="25" max="25" width="1.28515625" style="13" customWidth="1"/>
    <col min="26" max="26" width="13" style="13" customWidth="1"/>
    <col min="27" max="27" width="1.28515625" style="13" customWidth="1"/>
    <col min="28" max="28" width="13" style="13" customWidth="1"/>
    <col min="29" max="29" width="1.28515625" style="13" customWidth="1"/>
    <col min="30" max="30" width="9.140625" style="13" customWidth="1"/>
    <col min="31" max="31" width="1.28515625" style="13" customWidth="1"/>
    <col min="32" max="32" width="15.5703125" style="13" customWidth="1"/>
    <col min="33" max="33" width="1.28515625" style="13" customWidth="1"/>
    <col min="34" max="34" width="13" style="13" customWidth="1"/>
    <col min="35" max="35" width="1.28515625" style="13" customWidth="1"/>
    <col min="36" max="36" width="14.140625" style="13" customWidth="1"/>
    <col min="37" max="37" width="1.28515625" style="13" customWidth="1"/>
    <col min="38" max="38" width="16.42578125" style="13" customWidth="1"/>
    <col min="39" max="39" width="0.28515625" style="13" customWidth="1"/>
    <col min="40" max="16384" width="9.140625" style="13"/>
  </cols>
  <sheetData>
    <row r="1" spans="1:38" ht="30" customHeight="1">
      <c r="A1" s="178" t="s">
        <v>183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</row>
    <row r="2" spans="1:38" ht="30" customHeight="1">
      <c r="A2" s="178" t="s">
        <v>182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</row>
    <row r="3" spans="1:38" ht="30" customHeight="1">
      <c r="A3" s="178" t="s">
        <v>256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</row>
    <row r="4" spans="1:38" ht="30" customHeight="1">
      <c r="A4" s="22" t="s">
        <v>68</v>
      </c>
      <c r="B4" s="197" t="s">
        <v>69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</row>
    <row r="5" spans="1:38" ht="30" customHeight="1">
      <c r="A5" s="198" t="s">
        <v>70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 t="s">
        <v>213</v>
      </c>
      <c r="Q5" s="198"/>
      <c r="R5" s="198"/>
      <c r="S5" s="198"/>
      <c r="T5" s="198"/>
      <c r="V5" s="198" t="s">
        <v>5</v>
      </c>
      <c r="W5" s="198"/>
      <c r="X5" s="198"/>
      <c r="Y5" s="198"/>
      <c r="Z5" s="198"/>
      <c r="AA5" s="198"/>
      <c r="AB5" s="198"/>
      <c r="AD5" s="202" t="s">
        <v>257</v>
      </c>
      <c r="AE5" s="202"/>
      <c r="AF5" s="202"/>
      <c r="AG5" s="202"/>
      <c r="AH5" s="202"/>
      <c r="AI5" s="202"/>
      <c r="AJ5" s="202"/>
      <c r="AK5" s="202"/>
      <c r="AL5" s="202"/>
    </row>
    <row r="6" spans="1:38" s="33" customFormat="1" ht="29.25" customHeight="1">
      <c r="A6" s="199" t="s">
        <v>71</v>
      </c>
      <c r="B6" s="199"/>
      <c r="C6" s="32"/>
      <c r="D6" s="199" t="s">
        <v>72</v>
      </c>
      <c r="E6" s="32"/>
      <c r="F6" s="199" t="s">
        <v>73</v>
      </c>
      <c r="G6" s="32"/>
      <c r="H6" s="199" t="s">
        <v>74</v>
      </c>
      <c r="I6" s="32"/>
      <c r="J6" s="199" t="s">
        <v>75</v>
      </c>
      <c r="K6" s="32"/>
      <c r="L6" s="199" t="s">
        <v>76</v>
      </c>
      <c r="M6" s="32"/>
      <c r="N6" s="199" t="s">
        <v>49</v>
      </c>
      <c r="O6" s="32"/>
      <c r="P6" s="199" t="s">
        <v>9</v>
      </c>
      <c r="Q6" s="32"/>
      <c r="R6" s="199" t="s">
        <v>10</v>
      </c>
      <c r="S6" s="32"/>
      <c r="T6" s="199" t="s">
        <v>11</v>
      </c>
      <c r="V6" s="205" t="s">
        <v>6</v>
      </c>
      <c r="W6" s="205"/>
      <c r="X6" s="205"/>
      <c r="Y6" s="32"/>
      <c r="Z6" s="205" t="s">
        <v>7</v>
      </c>
      <c r="AA6" s="205"/>
      <c r="AB6" s="205"/>
      <c r="AD6" s="199" t="s">
        <v>9</v>
      </c>
      <c r="AE6" s="32"/>
      <c r="AF6" s="199" t="s">
        <v>13</v>
      </c>
      <c r="AG6" s="32"/>
      <c r="AH6" s="199" t="s">
        <v>10</v>
      </c>
      <c r="AI6" s="32"/>
      <c r="AJ6" s="199" t="s">
        <v>11</v>
      </c>
      <c r="AK6" s="32"/>
      <c r="AL6" s="199" t="s">
        <v>186</v>
      </c>
    </row>
    <row r="7" spans="1:38" s="33" customFormat="1" ht="24.75" customHeight="1">
      <c r="A7" s="200"/>
      <c r="B7" s="200"/>
      <c r="D7" s="200"/>
      <c r="F7" s="200"/>
      <c r="H7" s="200"/>
      <c r="J7" s="200"/>
      <c r="L7" s="200"/>
      <c r="N7" s="200"/>
      <c r="P7" s="200"/>
      <c r="R7" s="200"/>
      <c r="T7" s="200"/>
      <c r="V7" s="12" t="s">
        <v>9</v>
      </c>
      <c r="W7" s="32"/>
      <c r="X7" s="12" t="s">
        <v>10</v>
      </c>
      <c r="Z7" s="12" t="s">
        <v>9</v>
      </c>
      <c r="AA7" s="32"/>
      <c r="AB7" s="12" t="s">
        <v>12</v>
      </c>
      <c r="AD7" s="200"/>
      <c r="AF7" s="200"/>
      <c r="AH7" s="200"/>
      <c r="AJ7" s="200"/>
      <c r="AL7" s="200"/>
    </row>
    <row r="8" spans="1:38" ht="30" customHeight="1">
      <c r="A8" s="203"/>
      <c r="B8" s="203"/>
    </row>
  </sheetData>
  <mergeCells count="26">
    <mergeCell ref="A8:B8"/>
    <mergeCell ref="AD6:AD7"/>
    <mergeCell ref="AF6:AF7"/>
    <mergeCell ref="AH6:AH7"/>
    <mergeCell ref="AJ6:AJ7"/>
    <mergeCell ref="N6:N7"/>
    <mergeCell ref="L6:L7"/>
    <mergeCell ref="F6:F7"/>
    <mergeCell ref="D6:D7"/>
    <mergeCell ref="A6:B7"/>
    <mergeCell ref="V6:X6"/>
    <mergeCell ref="Z6:AB6"/>
    <mergeCell ref="H6:H7"/>
    <mergeCell ref="J6:J7"/>
    <mergeCell ref="T6:T7"/>
    <mergeCell ref="R6:R7"/>
    <mergeCell ref="P6:P7"/>
    <mergeCell ref="A1:AL1"/>
    <mergeCell ref="A2:AL2"/>
    <mergeCell ref="A3:AL3"/>
    <mergeCell ref="B4:AL4"/>
    <mergeCell ref="A5:O5"/>
    <mergeCell ref="P5:T5"/>
    <mergeCell ref="V5:AB5"/>
    <mergeCell ref="AD5:AL5"/>
    <mergeCell ref="AL6:AL7"/>
  </mergeCells>
  <pageMargins left="0.39" right="0.39" top="0.39" bottom="0.39" header="0" footer="0"/>
  <pageSetup scale="4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  <pageSetUpPr fitToPage="1"/>
  </sheetPr>
  <dimension ref="A1:M6"/>
  <sheetViews>
    <sheetView rightToLeft="1" view="pageBreakPreview" zoomScaleNormal="100" zoomScaleSheetLayoutView="100" workbookViewId="0">
      <selection activeCell="G11" sqref="G11:G12"/>
    </sheetView>
  </sheetViews>
  <sheetFormatPr defaultRowHeight="30" customHeight="1"/>
  <cols>
    <col min="1" max="1" width="29.85546875" style="13" customWidth="1"/>
    <col min="2" max="2" width="1.28515625" style="13" customWidth="1"/>
    <col min="3" max="3" width="15.5703125" style="13" customWidth="1"/>
    <col min="4" max="4" width="1.28515625" style="13" customWidth="1"/>
    <col min="5" max="5" width="15.5703125" style="13" customWidth="1"/>
    <col min="6" max="6" width="1.28515625" style="13" customWidth="1"/>
    <col min="7" max="7" width="13" style="13" customWidth="1"/>
    <col min="8" max="8" width="1.28515625" style="13" customWidth="1"/>
    <col min="9" max="9" width="13" style="13" customWidth="1"/>
    <col min="10" max="10" width="1.28515625" style="13" customWidth="1"/>
    <col min="11" max="11" width="18.7109375" style="13" customWidth="1"/>
    <col min="12" max="12" width="1.28515625" style="13" customWidth="1"/>
    <col min="13" max="13" width="19.5703125" style="13" customWidth="1"/>
    <col min="14" max="14" width="0.28515625" style="13" customWidth="1"/>
    <col min="15" max="16384" width="9.140625" style="13"/>
  </cols>
  <sheetData>
    <row r="1" spans="1:13" ht="30" customHeight="1">
      <c r="A1" s="178" t="s">
        <v>180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3" ht="30" customHeight="1">
      <c r="A2" s="178" t="s">
        <v>181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13" ht="30" customHeight="1">
      <c r="A3" s="178" t="s">
        <v>256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</row>
    <row r="4" spans="1:13" ht="30" customHeight="1">
      <c r="A4" s="197" t="s">
        <v>77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</row>
    <row r="5" spans="1:13" ht="30" customHeight="1">
      <c r="C5" s="198" t="s">
        <v>257</v>
      </c>
      <c r="D5" s="198"/>
      <c r="E5" s="198"/>
      <c r="F5" s="198"/>
      <c r="G5" s="198"/>
      <c r="H5" s="198"/>
      <c r="I5" s="198"/>
      <c r="J5" s="198"/>
      <c r="K5" s="198"/>
      <c r="L5" s="198"/>
      <c r="M5" s="198"/>
    </row>
    <row r="6" spans="1:13" ht="37.5" customHeight="1">
      <c r="A6" s="1" t="s">
        <v>78</v>
      </c>
      <c r="C6" s="2" t="s">
        <v>9</v>
      </c>
      <c r="D6" s="14"/>
      <c r="E6" s="2" t="s">
        <v>79</v>
      </c>
      <c r="F6" s="14"/>
      <c r="G6" s="2" t="s">
        <v>80</v>
      </c>
      <c r="H6" s="14"/>
      <c r="I6" s="2" t="s">
        <v>81</v>
      </c>
      <c r="J6" s="14"/>
      <c r="K6" s="12" t="s">
        <v>82</v>
      </c>
      <c r="L6" s="14"/>
      <c r="M6" s="2" t="s">
        <v>83</v>
      </c>
    </row>
  </sheetData>
  <mergeCells count="5">
    <mergeCell ref="C5:M5"/>
    <mergeCell ref="A1:M1"/>
    <mergeCell ref="A2:M2"/>
    <mergeCell ref="A3:M3"/>
    <mergeCell ref="A4:M4"/>
  </mergeCells>
  <pageMargins left="0.39" right="0.39" top="0.39" bottom="0.39" header="0" footer="0"/>
  <pageSetup scale="9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/>
    <pageSetUpPr fitToPage="1"/>
  </sheetPr>
  <dimension ref="A1:Q12"/>
  <sheetViews>
    <sheetView rightToLeft="1" view="pageBreakPreview" zoomScaleNormal="100" zoomScaleSheetLayoutView="100" workbookViewId="0">
      <selection activeCell="H14" sqref="H14"/>
    </sheetView>
  </sheetViews>
  <sheetFormatPr defaultRowHeight="30" customHeight="1"/>
  <cols>
    <col min="1" max="1" width="5.140625" style="4" customWidth="1"/>
    <col min="2" max="2" width="29.7109375" style="4" customWidth="1"/>
    <col min="3" max="3" width="1.28515625" style="4" customWidth="1"/>
    <col min="4" max="4" width="17.85546875" style="4" customWidth="1"/>
    <col min="5" max="5" width="1.28515625" style="4" customWidth="1"/>
    <col min="6" max="6" width="18.28515625" style="4" customWidth="1"/>
    <col min="7" max="7" width="1.28515625" style="4" customWidth="1"/>
    <col min="8" max="8" width="19.5703125" style="38" customWidth="1"/>
    <col min="9" max="9" width="1.28515625" style="4" customWidth="1"/>
    <col min="10" max="10" width="18.28515625" style="4" customWidth="1"/>
    <col min="11" max="11" width="1.28515625" style="4" customWidth="1"/>
    <col min="12" max="12" width="15.42578125" style="4" customWidth="1"/>
    <col min="13" max="13" width="0.28515625" style="13" customWidth="1"/>
    <col min="14" max="14" width="17.85546875" style="13" bestFit="1" customWidth="1"/>
    <col min="15" max="15" width="13.42578125" style="43" bestFit="1" customWidth="1"/>
    <col min="16" max="16" width="9.140625" style="13"/>
    <col min="17" max="17" width="20.140625" style="13" customWidth="1"/>
    <col min="18" max="16384" width="9.140625" style="13"/>
  </cols>
  <sheetData>
    <row r="1" spans="1:17" ht="30" customHeight="1">
      <c r="A1" s="178" t="s">
        <v>180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7" ht="30" customHeight="1">
      <c r="A2" s="178" t="s">
        <v>181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17" ht="30" customHeight="1">
      <c r="A3" s="178" t="s">
        <v>256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1:17" ht="30" customHeight="1">
      <c r="A4" s="3" t="s">
        <v>84</v>
      </c>
      <c r="B4" s="197" t="s">
        <v>85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</row>
    <row r="5" spans="1:17" ht="30" customHeight="1">
      <c r="D5" s="1" t="s">
        <v>213</v>
      </c>
      <c r="F5" s="198" t="s">
        <v>5</v>
      </c>
      <c r="G5" s="198"/>
      <c r="H5" s="198"/>
      <c r="J5" s="206" t="s">
        <v>257</v>
      </c>
      <c r="K5" s="206"/>
      <c r="L5" s="206"/>
    </row>
    <row r="6" spans="1:17" ht="42" customHeight="1">
      <c r="A6" s="198" t="s">
        <v>86</v>
      </c>
      <c r="B6" s="198"/>
      <c r="D6" s="1" t="s">
        <v>87</v>
      </c>
      <c r="F6" s="1" t="s">
        <v>88</v>
      </c>
      <c r="H6" s="41" t="s">
        <v>89</v>
      </c>
      <c r="J6" s="21" t="s">
        <v>87</v>
      </c>
      <c r="L6" s="44" t="s">
        <v>14</v>
      </c>
      <c r="Q6" s="42"/>
    </row>
    <row r="7" spans="1:17" ht="30" customHeight="1">
      <c r="A7" s="207" t="s">
        <v>90</v>
      </c>
      <c r="B7" s="207"/>
      <c r="D7" s="6">
        <v>55403665461</v>
      </c>
      <c r="F7" s="6">
        <v>308500875816</v>
      </c>
      <c r="H7" s="37">
        <v>-363780623278</v>
      </c>
      <c r="J7" s="8">
        <f>D7+F7+H7</f>
        <v>123917999</v>
      </c>
      <c r="L7" s="133">
        <v>0</v>
      </c>
    </row>
    <row r="8" spans="1:17" ht="30" customHeight="1">
      <c r="A8" s="208" t="s">
        <v>91</v>
      </c>
      <c r="B8" s="208"/>
      <c r="D8" s="8">
        <v>30618499</v>
      </c>
      <c r="F8" s="8">
        <v>122747</v>
      </c>
      <c r="H8" s="38">
        <v>-750000</v>
      </c>
      <c r="J8" s="8">
        <f t="shared" ref="J8:J10" si="0">D8+F8+H8</f>
        <v>29991246</v>
      </c>
      <c r="L8" s="133">
        <v>0</v>
      </c>
      <c r="O8" s="8"/>
      <c r="Q8" s="42"/>
    </row>
    <row r="9" spans="1:17" ht="30" customHeight="1">
      <c r="A9" s="208" t="s">
        <v>92</v>
      </c>
      <c r="B9" s="208"/>
      <c r="D9" s="8">
        <v>13117156</v>
      </c>
      <c r="F9" s="8">
        <v>53906</v>
      </c>
      <c r="H9" s="38">
        <v>0</v>
      </c>
      <c r="J9" s="8">
        <f t="shared" si="0"/>
        <v>13171062</v>
      </c>
      <c r="L9" s="133">
        <v>0</v>
      </c>
      <c r="Q9" s="42"/>
    </row>
    <row r="10" spans="1:17" ht="30" customHeight="1">
      <c r="A10" s="208" t="s">
        <v>93</v>
      </c>
      <c r="B10" s="208"/>
      <c r="D10" s="8">
        <v>3540465</v>
      </c>
      <c r="F10" s="8">
        <v>14491</v>
      </c>
      <c r="H10" s="38">
        <v>0</v>
      </c>
      <c r="J10" s="8">
        <f t="shared" si="0"/>
        <v>3554956</v>
      </c>
      <c r="L10" s="133">
        <v>0</v>
      </c>
      <c r="Q10" s="42"/>
    </row>
    <row r="11" spans="1:17" ht="30" customHeight="1" thickBot="1">
      <c r="A11" s="178" t="s">
        <v>43</v>
      </c>
      <c r="B11" s="178"/>
      <c r="D11" s="31">
        <f>SUM(D7:D10)</f>
        <v>55450941581</v>
      </c>
      <c r="E11" s="21"/>
      <c r="F11" s="91">
        <f>F7+F8+F9+F10</f>
        <v>308501066960</v>
      </c>
      <c r="G11" s="21"/>
      <c r="H11" s="39">
        <f>SUM(H7:H10)</f>
        <v>-363781373278</v>
      </c>
      <c r="I11" s="21"/>
      <c r="J11" s="91">
        <f>SUM(J7:J10)</f>
        <v>170635263</v>
      </c>
      <c r="K11" s="21"/>
      <c r="L11" s="133">
        <f>SUM(L7:L10)</f>
        <v>0</v>
      </c>
      <c r="Q11" s="42"/>
    </row>
    <row r="12" spans="1:17" ht="30" customHeight="1" thickTop="1">
      <c r="F12" s="8"/>
      <c r="L12" s="23"/>
      <c r="Q12" s="141"/>
    </row>
  </sheetData>
  <mergeCells count="12">
    <mergeCell ref="A11:B11"/>
    <mergeCell ref="A6:B6"/>
    <mergeCell ref="A7:B7"/>
    <mergeCell ref="A8:B8"/>
    <mergeCell ref="A9:B9"/>
    <mergeCell ref="A10:B10"/>
    <mergeCell ref="A1:L1"/>
    <mergeCell ref="A2:L2"/>
    <mergeCell ref="A3:L3"/>
    <mergeCell ref="B4:L4"/>
    <mergeCell ref="F5:H5"/>
    <mergeCell ref="J5:L5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/>
    <pageSetUpPr fitToPage="1"/>
  </sheetPr>
  <dimension ref="A1:S12"/>
  <sheetViews>
    <sheetView rightToLeft="1" view="pageBreakPreview" zoomScaleNormal="100" zoomScaleSheetLayoutView="100" workbookViewId="0">
      <selection activeCell="B14" sqref="B14"/>
    </sheetView>
  </sheetViews>
  <sheetFormatPr defaultRowHeight="30" customHeight="1"/>
  <cols>
    <col min="1" max="1" width="2.5703125" style="4" customWidth="1"/>
    <col min="2" max="2" width="50.140625" style="4" customWidth="1"/>
    <col min="3" max="3" width="1.28515625" style="4" customWidth="1"/>
    <col min="4" max="4" width="11.7109375" style="4" customWidth="1"/>
    <col min="5" max="5" width="1.28515625" style="4" customWidth="1"/>
    <col min="6" max="6" width="18.85546875" style="4" customWidth="1"/>
    <col min="7" max="7" width="1.28515625" style="4" customWidth="1"/>
    <col min="8" max="8" width="12.140625" style="83" customWidth="1"/>
    <col min="9" max="9" width="1.28515625" style="83" customWidth="1"/>
    <col min="10" max="10" width="15.42578125" style="83" customWidth="1"/>
    <col min="11" max="11" width="0.28515625" style="13" customWidth="1"/>
    <col min="12" max="12" width="9.140625" style="13"/>
    <col min="13" max="13" width="17.7109375" style="13" bestFit="1" customWidth="1"/>
    <col min="14" max="14" width="9.140625" style="43"/>
    <col min="15" max="15" width="9.140625" style="13"/>
    <col min="16" max="16" width="20" style="13" customWidth="1"/>
    <col min="17" max="16384" width="9.140625" style="13"/>
  </cols>
  <sheetData>
    <row r="1" spans="1:19" ht="30" customHeight="1">
      <c r="A1" s="178" t="s">
        <v>180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9" ht="30" customHeight="1">
      <c r="A2" s="178" t="s">
        <v>184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9" ht="30" customHeight="1">
      <c r="A3" s="178" t="s">
        <v>256</v>
      </c>
      <c r="B3" s="178"/>
      <c r="C3" s="178"/>
      <c r="D3" s="178"/>
      <c r="E3" s="178"/>
      <c r="F3" s="178"/>
      <c r="G3" s="178"/>
      <c r="H3" s="178"/>
      <c r="I3" s="178"/>
      <c r="J3" s="178"/>
    </row>
    <row r="4" spans="1:19" ht="30" customHeight="1">
      <c r="A4" s="3" t="s">
        <v>95</v>
      </c>
      <c r="B4" s="197" t="s">
        <v>96</v>
      </c>
      <c r="C4" s="197"/>
      <c r="D4" s="197"/>
      <c r="E4" s="197"/>
      <c r="F4" s="197"/>
      <c r="G4" s="197"/>
      <c r="H4" s="197"/>
      <c r="I4" s="197"/>
      <c r="J4" s="197"/>
    </row>
    <row r="5" spans="1:19" ht="37.5" customHeight="1">
      <c r="A5" s="198" t="s">
        <v>97</v>
      </c>
      <c r="B5" s="198"/>
      <c r="D5" s="1" t="s">
        <v>98</v>
      </c>
      <c r="F5" s="1" t="s">
        <v>87</v>
      </c>
      <c r="H5" s="25" t="s">
        <v>99</v>
      </c>
      <c r="J5" s="28" t="s">
        <v>100</v>
      </c>
    </row>
    <row r="6" spans="1:19" ht="30" customHeight="1">
      <c r="A6" s="207" t="s">
        <v>101</v>
      </c>
      <c r="B6" s="207"/>
      <c r="D6" s="84" t="s">
        <v>194</v>
      </c>
      <c r="F6" s="73">
        <v>1183174799004</v>
      </c>
      <c r="H6" s="173">
        <v>99.97</v>
      </c>
      <c r="J6" s="172">
        <v>21.27</v>
      </c>
      <c r="M6" s="42"/>
      <c r="P6" s="42"/>
      <c r="S6" s="42"/>
    </row>
    <row r="7" spans="1:19" ht="30" customHeight="1">
      <c r="A7" s="208" t="s">
        <v>102</v>
      </c>
      <c r="B7" s="208"/>
      <c r="D7" s="85" t="s">
        <v>103</v>
      </c>
      <c r="F7" s="8">
        <v>0</v>
      </c>
      <c r="H7" s="164">
        <v>0</v>
      </c>
      <c r="J7" s="164">
        <v>0</v>
      </c>
      <c r="M7" s="42"/>
      <c r="P7" s="42"/>
    </row>
    <row r="8" spans="1:19" ht="30" customHeight="1">
      <c r="A8" s="208" t="s">
        <v>104</v>
      </c>
      <c r="B8" s="208"/>
      <c r="D8" s="85" t="s">
        <v>195</v>
      </c>
      <c r="F8" s="8">
        <v>0</v>
      </c>
      <c r="H8" s="164">
        <v>0</v>
      </c>
      <c r="J8" s="164">
        <v>0</v>
      </c>
      <c r="M8" s="42"/>
    </row>
    <row r="9" spans="1:19" ht="30" customHeight="1">
      <c r="A9" s="208" t="s">
        <v>105</v>
      </c>
      <c r="B9" s="208"/>
      <c r="D9" s="85" t="s">
        <v>196</v>
      </c>
      <c r="F9" s="8">
        <v>286960</v>
      </c>
      <c r="H9" s="164">
        <v>0</v>
      </c>
      <c r="J9" s="164">
        <v>0</v>
      </c>
      <c r="M9" s="42"/>
    </row>
    <row r="10" spans="1:19" ht="30" customHeight="1">
      <c r="A10" s="208" t="s">
        <v>106</v>
      </c>
      <c r="B10" s="208"/>
      <c r="D10" s="85" t="s">
        <v>197</v>
      </c>
      <c r="F10" s="10">
        <v>359496937</v>
      </c>
      <c r="H10" s="172">
        <v>0.03</v>
      </c>
      <c r="J10" s="172">
        <v>0.01</v>
      </c>
      <c r="M10" s="42"/>
      <c r="P10" s="141"/>
    </row>
    <row r="11" spans="1:19" ht="30" customHeight="1" thickBot="1">
      <c r="A11" s="178" t="s">
        <v>43</v>
      </c>
      <c r="B11" s="178"/>
      <c r="D11" s="8"/>
      <c r="F11" s="75">
        <f>SUM(F6:F10)</f>
        <v>1183534582901</v>
      </c>
      <c r="G11" s="21"/>
      <c r="H11" s="164">
        <f>SUM(H6:H10)</f>
        <v>100</v>
      </c>
      <c r="I11" s="28"/>
      <c r="J11" s="164"/>
    </row>
    <row r="12" spans="1:19" ht="30" customHeight="1" thickTop="1"/>
  </sheetData>
  <mergeCells count="11">
    <mergeCell ref="A11:B11"/>
    <mergeCell ref="A6:B6"/>
    <mergeCell ref="A7:B7"/>
    <mergeCell ref="A8:B8"/>
    <mergeCell ref="A9:B9"/>
    <mergeCell ref="A10:B10"/>
    <mergeCell ref="A1:J1"/>
    <mergeCell ref="A2:J2"/>
    <mergeCell ref="A3:J3"/>
    <mergeCell ref="B4:J4"/>
    <mergeCell ref="A5:B5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/>
    <pageSetUpPr fitToPage="1"/>
  </sheetPr>
  <dimension ref="A1:U67"/>
  <sheetViews>
    <sheetView rightToLeft="1" view="pageBreakPreview" zoomScale="50" zoomScaleNormal="100" zoomScaleSheetLayoutView="50" workbookViewId="0">
      <selection activeCell="O72" sqref="O72"/>
    </sheetView>
  </sheetViews>
  <sheetFormatPr defaultRowHeight="30" customHeight="1"/>
  <cols>
    <col min="1" max="1" width="27.140625" style="50" bestFit="1" customWidth="1"/>
    <col min="2" max="2" width="1.28515625" style="50" customWidth="1"/>
    <col min="3" max="3" width="18.28515625" style="50" customWidth="1"/>
    <col min="4" max="4" width="1.28515625" style="50" customWidth="1"/>
    <col min="5" max="5" width="21.140625" style="59" customWidth="1"/>
    <col min="6" max="6" width="1.28515625" style="4" customWidth="1"/>
    <col min="7" max="7" width="18.7109375" style="4" customWidth="1"/>
    <col min="8" max="8" width="1.28515625" style="4" customWidth="1"/>
    <col min="9" max="9" width="20.85546875" style="74" customWidth="1"/>
    <col min="10" max="10" width="1.28515625" style="4" customWidth="1"/>
    <col min="11" max="11" width="17.7109375" style="4" customWidth="1"/>
    <col min="12" max="12" width="1.28515625" style="50" customWidth="1"/>
    <col min="13" max="13" width="22.7109375" style="4" customWidth="1"/>
    <col min="14" max="14" width="1.28515625" style="50" customWidth="1"/>
    <col min="15" max="15" width="21.28515625" style="61" customWidth="1"/>
    <col min="16" max="16" width="1.28515625" style="4" customWidth="1"/>
    <col min="17" max="17" width="21.85546875" style="38" customWidth="1"/>
    <col min="18" max="18" width="23" style="74" customWidth="1"/>
    <col min="19" max="19" width="1.28515625" style="4" customWidth="1"/>
    <col min="20" max="20" width="17" style="4" customWidth="1"/>
    <col min="21" max="21" width="0.28515625" style="13" customWidth="1"/>
    <col min="22" max="16384" width="9.140625" style="13"/>
  </cols>
  <sheetData>
    <row r="1" spans="1:20" ht="30" customHeight="1">
      <c r="A1" s="179" t="s">
        <v>180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</row>
    <row r="2" spans="1:20" ht="30" customHeight="1">
      <c r="A2" s="179" t="s">
        <v>185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</row>
    <row r="3" spans="1:20" ht="30" customHeight="1">
      <c r="A3" s="179" t="s">
        <v>212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</row>
    <row r="4" spans="1:20" ht="30" customHeight="1">
      <c r="A4" s="215" t="s">
        <v>198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</row>
    <row r="5" spans="1:20" ht="30" customHeight="1">
      <c r="C5" s="194" t="s">
        <v>107</v>
      </c>
      <c r="D5" s="194"/>
      <c r="E5" s="194"/>
      <c r="F5" s="194"/>
      <c r="G5" s="194"/>
      <c r="H5" s="194"/>
      <c r="I5" s="194"/>
      <c r="J5" s="194"/>
      <c r="K5" s="194"/>
      <c r="M5" s="194" t="s">
        <v>108</v>
      </c>
      <c r="N5" s="194"/>
      <c r="O5" s="194"/>
      <c r="P5" s="194"/>
      <c r="Q5" s="194"/>
      <c r="R5" s="194"/>
      <c r="S5" s="194"/>
      <c r="T5" s="194"/>
    </row>
    <row r="6" spans="1:20" ht="30" customHeight="1">
      <c r="A6" s="179" t="s">
        <v>109</v>
      </c>
      <c r="C6" s="183" t="s">
        <v>110</v>
      </c>
      <c r="D6" s="51"/>
      <c r="E6" s="209" t="s">
        <v>111</v>
      </c>
      <c r="F6" s="5"/>
      <c r="G6" s="201" t="s">
        <v>112</v>
      </c>
      <c r="H6" s="5"/>
      <c r="I6" s="2" t="s">
        <v>43</v>
      </c>
      <c r="J6" s="98"/>
      <c r="K6" s="98"/>
      <c r="M6" s="201" t="s">
        <v>110</v>
      </c>
      <c r="N6" s="51"/>
      <c r="O6" s="211" t="s">
        <v>111</v>
      </c>
      <c r="P6" s="5"/>
      <c r="Q6" s="213" t="s">
        <v>112</v>
      </c>
      <c r="R6" s="2" t="s">
        <v>43</v>
      </c>
      <c r="S6" s="98"/>
      <c r="T6" s="98"/>
    </row>
    <row r="7" spans="1:20" ht="30" customHeight="1">
      <c r="A7" s="182"/>
      <c r="C7" s="182"/>
      <c r="E7" s="210"/>
      <c r="G7" s="202"/>
      <c r="I7" s="136" t="s">
        <v>87</v>
      </c>
      <c r="J7" s="5"/>
      <c r="K7" s="99" t="s">
        <v>99</v>
      </c>
      <c r="M7" s="202"/>
      <c r="O7" s="212"/>
      <c r="Q7" s="214"/>
      <c r="R7" s="103" t="s">
        <v>87</v>
      </c>
      <c r="S7" s="5"/>
      <c r="T7" s="104" t="s">
        <v>99</v>
      </c>
    </row>
    <row r="8" spans="1:20" ht="30" customHeight="1">
      <c r="A8" s="79" t="s">
        <v>15</v>
      </c>
      <c r="C8" s="93">
        <v>0</v>
      </c>
      <c r="D8" s="4"/>
      <c r="E8" s="59">
        <v>45245069641</v>
      </c>
      <c r="G8" s="74">
        <f>VLOOKUP(A8,'درآمد ناشی از فروش  '!$A$7:$I$53,9,0)</f>
        <v>-20714118146</v>
      </c>
      <c r="I8" s="74">
        <f>C8+E8+G8</f>
        <v>24530951495</v>
      </c>
      <c r="K8" s="7"/>
      <c r="M8" s="6">
        <f>VLOOKUP(A8,'درآمد سود سهام'!$A$7:$S$25,19,0)</f>
        <v>1617265965</v>
      </c>
      <c r="O8" s="160">
        <v>-16517466699</v>
      </c>
      <c r="Q8" s="159">
        <v>-74706228863</v>
      </c>
      <c r="R8" s="74">
        <f>M8+O8+Q8</f>
        <v>-89606429597</v>
      </c>
      <c r="T8" s="7"/>
    </row>
    <row r="9" spans="1:20" ht="30" customHeight="1">
      <c r="A9" s="54" t="s">
        <v>206</v>
      </c>
      <c r="C9" s="55">
        <v>0</v>
      </c>
      <c r="D9" s="4"/>
      <c r="E9" s="59">
        <v>-1204104698</v>
      </c>
      <c r="G9" s="97">
        <v>0</v>
      </c>
      <c r="I9" s="74">
        <f t="shared" ref="I9:I63" si="0">C9+E9+G9</f>
        <v>-1204104698</v>
      </c>
      <c r="K9" s="9"/>
      <c r="M9" s="8">
        <v>0</v>
      </c>
      <c r="O9" s="135">
        <v>2974904037</v>
      </c>
      <c r="Q9" s="59">
        <v>7857508529</v>
      </c>
      <c r="R9" s="74">
        <f t="shared" ref="R9:R63" si="1">M9+O9+Q9</f>
        <v>10832412566</v>
      </c>
      <c r="T9" s="9"/>
    </row>
    <row r="10" spans="1:20" ht="30" customHeight="1">
      <c r="A10" s="54" t="s">
        <v>224</v>
      </c>
      <c r="C10" s="55">
        <v>0</v>
      </c>
      <c r="D10" s="4"/>
      <c r="E10" s="59">
        <v>2541152394</v>
      </c>
      <c r="G10" s="97">
        <v>916656228</v>
      </c>
      <c r="I10" s="74">
        <f t="shared" si="0"/>
        <v>3457808622</v>
      </c>
      <c r="K10" s="9"/>
      <c r="M10" s="8">
        <v>0</v>
      </c>
      <c r="O10" s="135">
        <v>2424076044</v>
      </c>
      <c r="Q10" s="59">
        <v>916656228</v>
      </c>
      <c r="R10" s="74">
        <f t="shared" si="1"/>
        <v>3340732272</v>
      </c>
      <c r="T10" s="9"/>
    </row>
    <row r="11" spans="1:20" ht="30" customHeight="1">
      <c r="A11" s="54" t="s">
        <v>17</v>
      </c>
      <c r="C11" s="55">
        <v>0</v>
      </c>
      <c r="D11" s="4"/>
      <c r="E11" s="59">
        <v>0</v>
      </c>
      <c r="G11" s="97">
        <f>VLOOKUP(A11,'درآمد ناشی از فروش  '!$A$7:$I$53,9,0)</f>
        <v>0</v>
      </c>
      <c r="I11" s="74">
        <f t="shared" si="0"/>
        <v>0</v>
      </c>
      <c r="K11" s="9"/>
      <c r="M11" s="8">
        <v>0</v>
      </c>
      <c r="O11" s="135">
        <v>0</v>
      </c>
      <c r="Q11" s="59">
        <f>VLOOKUP(A11,'درآمد ناشی از فروش  '!$A$7:$Q$52,17,0)</f>
        <v>-253913555</v>
      </c>
      <c r="R11" s="74">
        <f t="shared" si="1"/>
        <v>-253913555</v>
      </c>
      <c r="T11" s="9"/>
    </row>
    <row r="12" spans="1:20" ht="30" customHeight="1">
      <c r="A12" s="54" t="s">
        <v>191</v>
      </c>
      <c r="C12" s="55">
        <v>0</v>
      </c>
      <c r="D12" s="4"/>
      <c r="E12" s="59">
        <v>42906109465</v>
      </c>
      <c r="G12" s="97">
        <v>0</v>
      </c>
      <c r="I12" s="74">
        <f t="shared" si="0"/>
        <v>42906109465</v>
      </c>
      <c r="K12" s="9"/>
      <c r="M12" s="8">
        <v>0</v>
      </c>
      <c r="O12" s="135">
        <v>52754367438</v>
      </c>
      <c r="Q12" s="59">
        <v>258718194</v>
      </c>
      <c r="R12" s="74">
        <f t="shared" si="1"/>
        <v>53013085632</v>
      </c>
      <c r="T12" s="9"/>
    </row>
    <row r="13" spans="1:20" ht="30" customHeight="1">
      <c r="A13" s="54" t="s">
        <v>223</v>
      </c>
      <c r="C13" s="55">
        <v>0</v>
      </c>
      <c r="D13" s="4"/>
      <c r="E13" s="59">
        <v>21045290415</v>
      </c>
      <c r="G13" s="97">
        <v>9103841449</v>
      </c>
      <c r="I13" s="74">
        <f t="shared" si="0"/>
        <v>30149131864</v>
      </c>
      <c r="K13" s="9"/>
      <c r="M13" s="8">
        <v>0</v>
      </c>
      <c r="O13" s="135">
        <v>18446772302</v>
      </c>
      <c r="Q13" s="59">
        <v>9103841449</v>
      </c>
      <c r="R13" s="74">
        <f t="shared" si="1"/>
        <v>27550613751</v>
      </c>
      <c r="T13" s="9"/>
    </row>
    <row r="14" spans="1:20" ht="30" customHeight="1">
      <c r="A14" s="54" t="s">
        <v>205</v>
      </c>
      <c r="C14" s="55">
        <v>0</v>
      </c>
      <c r="D14" s="4"/>
      <c r="E14" s="59">
        <v>3171473107</v>
      </c>
      <c r="G14" s="101">
        <f>VLOOKUP(A14,'درآمد ناشی از فروش  '!$A$7:$I$53,9,0)</f>
        <v>-4084574042</v>
      </c>
      <c r="I14" s="74">
        <f t="shared" si="0"/>
        <v>-913100935</v>
      </c>
      <c r="K14" s="9"/>
      <c r="M14" s="8">
        <v>0</v>
      </c>
      <c r="O14" s="135">
        <v>-898671770</v>
      </c>
      <c r="Q14" s="59">
        <v>-4423081830</v>
      </c>
      <c r="R14" s="74">
        <f t="shared" si="1"/>
        <v>-5321753600</v>
      </c>
      <c r="T14" s="9"/>
    </row>
    <row r="15" spans="1:20" ht="30" customHeight="1">
      <c r="A15" s="54" t="s">
        <v>203</v>
      </c>
      <c r="C15" s="55">
        <v>0</v>
      </c>
      <c r="D15" s="4"/>
      <c r="E15" s="59">
        <v>5981055148</v>
      </c>
      <c r="G15" s="97">
        <v>1600092525</v>
      </c>
      <c r="I15" s="74">
        <f t="shared" si="0"/>
        <v>7581147673</v>
      </c>
      <c r="K15" s="9"/>
      <c r="M15" s="8">
        <v>0</v>
      </c>
      <c r="O15" s="135">
        <v>6095990535</v>
      </c>
      <c r="Q15" s="59">
        <v>1600092525</v>
      </c>
      <c r="R15" s="74">
        <f t="shared" si="1"/>
        <v>7696083060</v>
      </c>
      <c r="T15" s="9"/>
    </row>
    <row r="16" spans="1:20" ht="30" customHeight="1">
      <c r="A16" s="54" t="s">
        <v>219</v>
      </c>
      <c r="C16" s="55">
        <v>0</v>
      </c>
      <c r="D16" s="4"/>
      <c r="E16" s="59">
        <v>72353928</v>
      </c>
      <c r="G16" s="97">
        <v>0</v>
      </c>
      <c r="I16" s="74">
        <f t="shared" si="0"/>
        <v>72353928</v>
      </c>
      <c r="K16" s="9"/>
      <c r="M16" s="8">
        <v>0</v>
      </c>
      <c r="O16" s="135">
        <v>44283661</v>
      </c>
      <c r="Q16" s="59">
        <v>0</v>
      </c>
      <c r="R16" s="74">
        <f t="shared" si="1"/>
        <v>44283661</v>
      </c>
      <c r="T16" s="9"/>
    </row>
    <row r="17" spans="1:20" ht="30" customHeight="1">
      <c r="A17" s="54" t="s">
        <v>34</v>
      </c>
      <c r="C17" s="55">
        <v>0</v>
      </c>
      <c r="D17" s="4"/>
      <c r="E17" s="59">
        <v>7580365344</v>
      </c>
      <c r="G17" s="97">
        <v>0</v>
      </c>
      <c r="I17" s="74">
        <f t="shared" si="0"/>
        <v>7580365344</v>
      </c>
      <c r="K17" s="9"/>
      <c r="M17" s="8">
        <f>VLOOKUP(A17,'درآمد سود سهام'!$A$7:$S$25,19,0)</f>
        <v>3183441500</v>
      </c>
      <c r="O17" s="135">
        <v>2329244284</v>
      </c>
      <c r="Q17" s="59">
        <v>-3085</v>
      </c>
      <c r="R17" s="74">
        <f t="shared" si="1"/>
        <v>5512682699</v>
      </c>
      <c r="T17" s="9"/>
    </row>
    <row r="18" spans="1:20" ht="30" customHeight="1">
      <c r="A18" s="54" t="s">
        <v>29</v>
      </c>
      <c r="C18" s="55">
        <v>0</v>
      </c>
      <c r="D18" s="4"/>
      <c r="E18" s="59">
        <v>49415213890</v>
      </c>
      <c r="G18" s="97">
        <v>10411144313</v>
      </c>
      <c r="I18" s="74">
        <f t="shared" si="0"/>
        <v>59826358203</v>
      </c>
      <c r="K18" s="9"/>
      <c r="M18" s="8">
        <f>VLOOKUP(A18,'درآمد سود سهام'!$A$7:$S$25,19,0)</f>
        <v>4047999840</v>
      </c>
      <c r="O18" s="135">
        <v>77639421522</v>
      </c>
      <c r="Q18" s="59">
        <v>10541755180</v>
      </c>
      <c r="R18" s="74">
        <f t="shared" si="1"/>
        <v>92229176542</v>
      </c>
      <c r="T18" s="9"/>
    </row>
    <row r="19" spans="1:20" ht="30" customHeight="1">
      <c r="A19" s="54" t="s">
        <v>19</v>
      </c>
      <c r="C19" s="55">
        <v>0</v>
      </c>
      <c r="D19" s="4"/>
      <c r="E19" s="59">
        <v>0</v>
      </c>
      <c r="G19" s="97">
        <v>0</v>
      </c>
      <c r="I19" s="74">
        <f t="shared" si="0"/>
        <v>0</v>
      </c>
      <c r="K19" s="9"/>
      <c r="M19" s="8">
        <f>VLOOKUP(A19,'درآمد سود سهام'!$A$7:$S$25,19,0)</f>
        <v>17823756960</v>
      </c>
      <c r="O19" s="135">
        <v>0</v>
      </c>
      <c r="Q19" s="59">
        <v>-57984829655</v>
      </c>
      <c r="R19" s="74">
        <f t="shared" si="1"/>
        <v>-40161072695</v>
      </c>
      <c r="T19" s="9"/>
    </row>
    <row r="20" spans="1:20" ht="30" customHeight="1">
      <c r="A20" s="54" t="s">
        <v>18</v>
      </c>
      <c r="C20" s="55">
        <v>0</v>
      </c>
      <c r="D20" s="4"/>
      <c r="E20" s="59">
        <v>0</v>
      </c>
      <c r="G20" s="97">
        <f>VLOOKUP(A20,'درآمد ناشی از فروش  '!$A$7:$I$53,9,0)</f>
        <v>0</v>
      </c>
      <c r="I20" s="74">
        <f t="shared" si="0"/>
        <v>0</v>
      </c>
      <c r="K20" s="9"/>
      <c r="M20" s="8">
        <f>VLOOKUP(A20,'درآمد سود سهام'!$A$7:$S$25,19,0)</f>
        <v>90</v>
      </c>
      <c r="O20" s="135">
        <v>0</v>
      </c>
      <c r="Q20" s="59">
        <v>-40528959139</v>
      </c>
      <c r="R20" s="74">
        <f t="shared" si="1"/>
        <v>-40528959049</v>
      </c>
      <c r="T20" s="9"/>
    </row>
    <row r="21" spans="1:20" ht="30" customHeight="1">
      <c r="A21" s="54" t="s">
        <v>204</v>
      </c>
      <c r="C21" s="55">
        <v>0</v>
      </c>
      <c r="D21" s="4"/>
      <c r="E21" s="59">
        <v>-5602009621</v>
      </c>
      <c r="G21" s="97">
        <f>VLOOKUP(A21,'درآمد ناشی از فروش  '!$A$7:$I$53,9,0)</f>
        <v>0</v>
      </c>
      <c r="I21" s="74">
        <f t="shared" si="0"/>
        <v>-5602009621</v>
      </c>
      <c r="K21" s="9"/>
      <c r="M21" s="8">
        <v>0</v>
      </c>
      <c r="O21" s="135">
        <v>1524031147</v>
      </c>
      <c r="Q21" s="59">
        <v>1094462172</v>
      </c>
      <c r="R21" s="74">
        <f t="shared" si="1"/>
        <v>2618493319</v>
      </c>
      <c r="T21" s="9"/>
    </row>
    <row r="22" spans="1:20" ht="30" customHeight="1">
      <c r="A22" s="54" t="s">
        <v>40</v>
      </c>
      <c r="C22" s="55">
        <v>0</v>
      </c>
      <c r="D22" s="4"/>
      <c r="E22" s="59">
        <v>0</v>
      </c>
      <c r="G22" s="97">
        <f>VLOOKUP(A22,'درآمد ناشی از فروش  '!$A$7:$I$53,9,0)</f>
        <v>0</v>
      </c>
      <c r="I22" s="74">
        <f t="shared" si="0"/>
        <v>0</v>
      </c>
      <c r="K22" s="9"/>
      <c r="M22" s="8">
        <v>0</v>
      </c>
      <c r="O22" s="135">
        <v>0</v>
      </c>
      <c r="Q22" s="59">
        <v>-13693216273</v>
      </c>
      <c r="R22" s="74">
        <f t="shared" si="1"/>
        <v>-13693216273</v>
      </c>
      <c r="T22" s="9"/>
    </row>
    <row r="23" spans="1:20" ht="30" customHeight="1">
      <c r="A23" s="54" t="s">
        <v>16</v>
      </c>
      <c r="C23" s="55">
        <v>0</v>
      </c>
      <c r="D23" s="4"/>
      <c r="E23" s="59">
        <v>0</v>
      </c>
      <c r="G23" s="97">
        <f>VLOOKUP(A23,'درآمد ناشی از فروش  '!$A$7:$I$53,9,0)</f>
        <v>0</v>
      </c>
      <c r="I23" s="74">
        <f t="shared" si="0"/>
        <v>0</v>
      </c>
      <c r="K23" s="9"/>
      <c r="M23" s="8">
        <v>0</v>
      </c>
      <c r="O23" s="135">
        <v>0</v>
      </c>
      <c r="Q23" s="59">
        <f>VLOOKUP(A23,'درآمد ناشی از فروش  '!$A$7:$Q$52,17,0)</f>
        <v>-576</v>
      </c>
      <c r="R23" s="74">
        <f t="shared" si="1"/>
        <v>-576</v>
      </c>
      <c r="T23" s="9"/>
    </row>
    <row r="24" spans="1:20" ht="30" customHeight="1">
      <c r="A24" s="54" t="s">
        <v>32</v>
      </c>
      <c r="C24" s="55">
        <v>0</v>
      </c>
      <c r="D24" s="4"/>
      <c r="E24" s="59">
        <v>361186280</v>
      </c>
      <c r="G24" s="97">
        <f>VLOOKUP(A24,'درآمد ناشی از فروش  '!$A$7:$I$53,9,0)</f>
        <v>0</v>
      </c>
      <c r="I24" s="74">
        <f t="shared" si="0"/>
        <v>361186280</v>
      </c>
      <c r="K24" s="9"/>
      <c r="M24" s="8">
        <f>VLOOKUP(A24,'درآمد سود سهام'!$A$7:$S$25,19,0)</f>
        <v>124</v>
      </c>
      <c r="O24" s="135">
        <v>359703810</v>
      </c>
      <c r="Q24" s="59">
        <v>-3370</v>
      </c>
      <c r="R24" s="74">
        <f t="shared" si="1"/>
        <v>359700564</v>
      </c>
      <c r="T24" s="9"/>
    </row>
    <row r="25" spans="1:20" ht="30" customHeight="1">
      <c r="A25" s="54" t="s">
        <v>28</v>
      </c>
      <c r="C25" s="55">
        <v>0</v>
      </c>
      <c r="D25" s="4"/>
      <c r="E25" s="59">
        <v>0</v>
      </c>
      <c r="G25" s="97">
        <f>VLOOKUP(A25,'درآمد ناشی از فروش  '!$A$7:$I$53,9,0)</f>
        <v>0</v>
      </c>
      <c r="I25" s="74">
        <f t="shared" si="0"/>
        <v>0</v>
      </c>
      <c r="K25" s="9"/>
      <c r="M25" s="8">
        <v>0</v>
      </c>
      <c r="O25" s="135">
        <v>0</v>
      </c>
      <c r="Q25" s="59">
        <v>4798841995</v>
      </c>
      <c r="R25" s="74">
        <f t="shared" si="1"/>
        <v>4798841995</v>
      </c>
      <c r="T25" s="9"/>
    </row>
    <row r="26" spans="1:20" ht="30" customHeight="1">
      <c r="A26" s="54" t="s">
        <v>21</v>
      </c>
      <c r="C26" s="55">
        <v>0</v>
      </c>
      <c r="D26" s="4"/>
      <c r="E26" s="59">
        <v>0</v>
      </c>
      <c r="G26" s="97">
        <f>VLOOKUP(A26,'درآمد ناشی از فروش  '!$A$7:$I$53,9,0)</f>
        <v>0</v>
      </c>
      <c r="I26" s="74">
        <f t="shared" si="0"/>
        <v>0</v>
      </c>
      <c r="K26" s="9"/>
      <c r="M26" s="8">
        <v>0</v>
      </c>
      <c r="O26" s="135">
        <v>0</v>
      </c>
      <c r="Q26" s="59">
        <f>VLOOKUP(A26,'درآمد ناشی از فروش  '!$A$7:$Q$52,17,0)</f>
        <v>-2241878363</v>
      </c>
      <c r="R26" s="74">
        <f t="shared" si="1"/>
        <v>-2241878363</v>
      </c>
      <c r="T26" s="9"/>
    </row>
    <row r="27" spans="1:20" ht="30" customHeight="1">
      <c r="A27" s="54" t="s">
        <v>113</v>
      </c>
      <c r="C27" s="55">
        <v>0</v>
      </c>
      <c r="D27" s="4"/>
      <c r="E27" s="59">
        <v>0</v>
      </c>
      <c r="G27" s="97">
        <v>0</v>
      </c>
      <c r="I27" s="74">
        <f t="shared" si="0"/>
        <v>0</v>
      </c>
      <c r="K27" s="9"/>
      <c r="M27" s="8">
        <v>0</v>
      </c>
      <c r="O27" s="135">
        <v>0</v>
      </c>
      <c r="Q27" s="59">
        <v>-214742931</v>
      </c>
      <c r="R27" s="74">
        <f t="shared" si="1"/>
        <v>-214742931</v>
      </c>
      <c r="T27" s="9"/>
    </row>
    <row r="28" spans="1:20" ht="30" customHeight="1">
      <c r="A28" s="54" t="s">
        <v>24</v>
      </c>
      <c r="C28" s="55">
        <v>0</v>
      </c>
      <c r="D28" s="4"/>
      <c r="E28" s="59">
        <v>0</v>
      </c>
      <c r="G28" s="97">
        <v>0</v>
      </c>
      <c r="I28" s="74">
        <f t="shared" si="0"/>
        <v>0</v>
      </c>
      <c r="K28" s="9"/>
      <c r="M28" s="8">
        <v>0</v>
      </c>
      <c r="O28" s="135">
        <v>0</v>
      </c>
      <c r="Q28" s="59">
        <v>-185867527</v>
      </c>
      <c r="R28" s="74">
        <f t="shared" si="1"/>
        <v>-185867527</v>
      </c>
      <c r="T28" s="9"/>
    </row>
    <row r="29" spans="1:20" ht="30" customHeight="1">
      <c r="A29" s="54" t="s">
        <v>114</v>
      </c>
      <c r="C29" s="55">
        <v>0</v>
      </c>
      <c r="D29" s="4"/>
      <c r="E29" s="59">
        <v>0</v>
      </c>
      <c r="G29" s="97">
        <f>VLOOKUP(A29,'درآمد ناشی از فروش  '!$A$7:$I$53,9,0)</f>
        <v>0</v>
      </c>
      <c r="I29" s="74">
        <f t="shared" si="0"/>
        <v>0</v>
      </c>
      <c r="K29" s="9"/>
      <c r="M29" s="8">
        <v>0</v>
      </c>
      <c r="O29" s="135">
        <v>0</v>
      </c>
      <c r="Q29" s="59">
        <f>VLOOKUP(A29,'درآمد ناشی از فروش  '!$A$7:$Q$52,17,0)</f>
        <v>-2314532711</v>
      </c>
      <c r="R29" s="74">
        <f t="shared" si="1"/>
        <v>-2314532711</v>
      </c>
      <c r="T29" s="9"/>
    </row>
    <row r="30" spans="1:20" ht="30" customHeight="1">
      <c r="A30" s="54" t="s">
        <v>115</v>
      </c>
      <c r="C30" s="55">
        <v>0</v>
      </c>
      <c r="D30" s="4"/>
      <c r="E30" s="59">
        <v>0</v>
      </c>
      <c r="G30" s="97">
        <v>0</v>
      </c>
      <c r="I30" s="74">
        <f t="shared" si="0"/>
        <v>0</v>
      </c>
      <c r="K30" s="9"/>
      <c r="M30" s="8">
        <v>0</v>
      </c>
      <c r="O30" s="135">
        <v>0</v>
      </c>
      <c r="Q30" s="59">
        <v>-141008</v>
      </c>
      <c r="R30" s="74">
        <f t="shared" si="1"/>
        <v>-141008</v>
      </c>
      <c r="T30" s="9"/>
    </row>
    <row r="31" spans="1:20" ht="30" customHeight="1">
      <c r="A31" s="54" t="s">
        <v>23</v>
      </c>
      <c r="C31" s="55">
        <v>0</v>
      </c>
      <c r="D31" s="4"/>
      <c r="E31" s="59">
        <v>714434400</v>
      </c>
      <c r="G31" s="97">
        <f>VLOOKUP(A31,'درآمد ناشی از فروش  '!$A$7:$I$53,9,0)</f>
        <v>0</v>
      </c>
      <c r="I31" s="74">
        <f t="shared" si="0"/>
        <v>714434400</v>
      </c>
      <c r="K31" s="9"/>
      <c r="M31" s="8">
        <f>VLOOKUP(A31,'درآمد سود سهام'!$A$7:$S$25,19,0)</f>
        <v>517000000</v>
      </c>
      <c r="O31" s="135">
        <v>1140669552</v>
      </c>
      <c r="Q31" s="59">
        <f>VLOOKUP(A31,'درآمد ناشی از فروش  '!$A$7:$Q$52,17,0)</f>
        <v>304179330</v>
      </c>
      <c r="R31" s="74">
        <f t="shared" si="1"/>
        <v>1961848882</v>
      </c>
      <c r="T31" s="9"/>
    </row>
    <row r="32" spans="1:20" ht="29.25" customHeight="1">
      <c r="A32" s="54" t="s">
        <v>20</v>
      </c>
      <c r="C32" s="55">
        <v>0</v>
      </c>
      <c r="D32" s="4"/>
      <c r="E32" s="59">
        <v>95158693</v>
      </c>
      <c r="G32" s="97">
        <f>VLOOKUP(A32,'درآمد ناشی از فروش  '!$A$7:$I$53,9,0)</f>
        <v>0</v>
      </c>
      <c r="I32" s="74">
        <f t="shared" si="0"/>
        <v>95158693</v>
      </c>
      <c r="K32" s="9"/>
      <c r="M32" s="8">
        <v>0</v>
      </c>
      <c r="O32" s="135">
        <v>53430245</v>
      </c>
      <c r="Q32" s="59">
        <f>VLOOKUP(A32,'درآمد ناشی از فروش  '!$A$7:$Q$52,17,0)</f>
        <v>-237229198</v>
      </c>
      <c r="R32" s="74">
        <f t="shared" si="1"/>
        <v>-183798953</v>
      </c>
      <c r="T32" s="9"/>
    </row>
    <row r="33" spans="1:21" ht="29.25" customHeight="1">
      <c r="A33" s="54" t="s">
        <v>215</v>
      </c>
      <c r="C33" s="55">
        <v>0</v>
      </c>
      <c r="D33" s="4"/>
      <c r="E33" s="59">
        <v>947617850</v>
      </c>
      <c r="G33" s="97">
        <v>0</v>
      </c>
      <c r="I33" s="74">
        <f t="shared" si="0"/>
        <v>947617850</v>
      </c>
      <c r="K33" s="9"/>
      <c r="M33" s="8">
        <v>0</v>
      </c>
      <c r="O33" s="135">
        <v>1212733955</v>
      </c>
      <c r="Q33" s="59">
        <v>0</v>
      </c>
      <c r="R33" s="74">
        <f t="shared" si="1"/>
        <v>1212733955</v>
      </c>
      <c r="T33" s="9"/>
    </row>
    <row r="34" spans="1:21" ht="30" customHeight="1">
      <c r="A34" s="54" t="s">
        <v>116</v>
      </c>
      <c r="C34" s="55">
        <v>0</v>
      </c>
      <c r="D34" s="4"/>
      <c r="E34" s="59">
        <v>0</v>
      </c>
      <c r="G34" s="97">
        <f>VLOOKUP(A34,'درآمد ناشی از فروش  '!$A$7:$I$53,9,0)</f>
        <v>0</v>
      </c>
      <c r="I34" s="74">
        <f t="shared" si="0"/>
        <v>0</v>
      </c>
      <c r="K34" s="9"/>
      <c r="M34" s="8">
        <v>0</v>
      </c>
      <c r="O34" s="135">
        <v>0</v>
      </c>
      <c r="Q34" s="59">
        <f>VLOOKUP(A34,'درآمد ناشی از فروش  '!$A$7:$Q$52,17,0)</f>
        <v>-804024</v>
      </c>
      <c r="R34" s="74">
        <f t="shared" si="1"/>
        <v>-804024</v>
      </c>
      <c r="T34" s="9"/>
    </row>
    <row r="35" spans="1:21" ht="30" customHeight="1">
      <c r="A35" s="54" t="s">
        <v>31</v>
      </c>
      <c r="C35" s="55">
        <v>0</v>
      </c>
      <c r="D35" s="4"/>
      <c r="E35" s="59">
        <v>281151664618</v>
      </c>
      <c r="G35" s="97">
        <f>VLOOKUP(A35,'درآمد ناشی از فروش  '!$A$7:$I$53,9,0)</f>
        <v>0</v>
      </c>
      <c r="I35" s="74">
        <f t="shared" si="0"/>
        <v>281151664618</v>
      </c>
      <c r="K35" s="9"/>
      <c r="M35" s="8">
        <f>VLOOKUP(A35,'درآمد سود سهام'!$A$7:$S$25,19,0)</f>
        <v>88607835960</v>
      </c>
      <c r="O35" s="135">
        <v>179104830352</v>
      </c>
      <c r="Q35" s="59">
        <v>-10561519509</v>
      </c>
      <c r="R35" s="74">
        <f t="shared" si="1"/>
        <v>257151146803</v>
      </c>
      <c r="T35" s="9"/>
    </row>
    <row r="36" spans="1:21" ht="30" customHeight="1">
      <c r="A36" s="54" t="s">
        <v>117</v>
      </c>
      <c r="C36" s="55">
        <v>0</v>
      </c>
      <c r="D36" s="4"/>
      <c r="E36" s="59">
        <v>0</v>
      </c>
      <c r="G36" s="97">
        <f>VLOOKUP(A36,'درآمد ناشی از فروش  '!$A$7:$I$53,9,0)</f>
        <v>0</v>
      </c>
      <c r="I36" s="74">
        <f t="shared" si="0"/>
        <v>0</v>
      </c>
      <c r="K36" s="9"/>
      <c r="M36" s="8">
        <v>0</v>
      </c>
      <c r="O36" s="135">
        <v>0</v>
      </c>
      <c r="Q36" s="59">
        <f>VLOOKUP(A36,'درآمد ناشی از فروش  '!$A$7:$Q$52,17,0)</f>
        <v>829603</v>
      </c>
      <c r="R36" s="74">
        <f t="shared" si="1"/>
        <v>829603</v>
      </c>
      <c r="T36" s="9"/>
    </row>
    <row r="37" spans="1:21" ht="30" customHeight="1">
      <c r="A37" s="54" t="s">
        <v>22</v>
      </c>
      <c r="C37" s="55">
        <v>0</v>
      </c>
      <c r="D37" s="4"/>
      <c r="E37" s="59">
        <v>0</v>
      </c>
      <c r="G37" s="97">
        <f>VLOOKUP(A37,'درآمد ناشی از فروش  '!$A$7:$I$53,9,0)</f>
        <v>0</v>
      </c>
      <c r="I37" s="74">
        <f t="shared" si="0"/>
        <v>0</v>
      </c>
      <c r="K37" s="9"/>
      <c r="M37" s="8">
        <f>VLOOKUP(A37,'درآمد سود سهام'!$A$7:$S$25,19,0)</f>
        <v>7932716330</v>
      </c>
      <c r="O37" s="135">
        <v>0</v>
      </c>
      <c r="Q37" s="59">
        <v>10944080100</v>
      </c>
      <c r="R37" s="74">
        <f t="shared" si="1"/>
        <v>18876796430</v>
      </c>
      <c r="T37" s="9"/>
    </row>
    <row r="38" spans="1:21" ht="30" customHeight="1">
      <c r="A38" s="54" t="s">
        <v>118</v>
      </c>
      <c r="C38" s="55">
        <v>0</v>
      </c>
      <c r="D38" s="4"/>
      <c r="E38" s="59">
        <v>0</v>
      </c>
      <c r="G38" s="97">
        <f>VLOOKUP(A38,'درآمد ناشی از فروش  '!$A$7:$I$53,9,0)</f>
        <v>0</v>
      </c>
      <c r="I38" s="74">
        <f t="shared" si="0"/>
        <v>0</v>
      </c>
      <c r="K38" s="9"/>
      <c r="M38" s="8">
        <v>0</v>
      </c>
      <c r="O38" s="135">
        <v>0</v>
      </c>
      <c r="Q38" s="59">
        <f>VLOOKUP(A38,'درآمد ناشی از فروش  '!$A$7:$Q$52,17,0)</f>
        <v>-294818960</v>
      </c>
      <c r="R38" s="74">
        <f t="shared" si="1"/>
        <v>-294818960</v>
      </c>
      <c r="T38" s="9"/>
    </row>
    <row r="39" spans="1:21" ht="30" customHeight="1">
      <c r="A39" s="54" t="s">
        <v>119</v>
      </c>
      <c r="C39" s="55">
        <v>0</v>
      </c>
      <c r="D39" s="4"/>
      <c r="E39" s="59">
        <v>0</v>
      </c>
      <c r="G39" s="97">
        <f>VLOOKUP(A39,'درآمد ناشی از فروش  '!$A$7:$I$53,9,0)</f>
        <v>0</v>
      </c>
      <c r="I39" s="74">
        <f t="shared" si="0"/>
        <v>0</v>
      </c>
      <c r="K39" s="9"/>
      <c r="M39" s="8">
        <v>0</v>
      </c>
      <c r="O39" s="135">
        <v>0</v>
      </c>
      <c r="Q39" s="59">
        <f>VLOOKUP(A39,'درآمد ناشی از فروش  '!$A$7:$Q$52,17,0)</f>
        <v>136615</v>
      </c>
      <c r="R39" s="74">
        <f t="shared" si="1"/>
        <v>136615</v>
      </c>
      <c r="T39" s="9"/>
    </row>
    <row r="40" spans="1:21" ht="30" customHeight="1">
      <c r="A40" s="54" t="s">
        <v>120</v>
      </c>
      <c r="C40" s="55">
        <v>0</v>
      </c>
      <c r="D40" s="4"/>
      <c r="E40" s="59">
        <v>0</v>
      </c>
      <c r="G40" s="97">
        <f>VLOOKUP(A40,'درآمد ناشی از فروش  '!$A$7:$I$53,9,0)</f>
        <v>0</v>
      </c>
      <c r="I40" s="74">
        <f t="shared" si="0"/>
        <v>0</v>
      </c>
      <c r="K40" s="9"/>
      <c r="M40" s="8">
        <v>0</v>
      </c>
      <c r="O40" s="135">
        <v>0</v>
      </c>
      <c r="Q40" s="59">
        <f>VLOOKUP(A40,'درآمد ناشی از فروش  '!$A$7:$Q$52,17,0)</f>
        <v>217832689</v>
      </c>
      <c r="R40" s="74">
        <f t="shared" si="1"/>
        <v>217832689</v>
      </c>
      <c r="T40" s="9"/>
    </row>
    <row r="41" spans="1:21" ht="30" customHeight="1">
      <c r="A41" s="54" t="s">
        <v>38</v>
      </c>
      <c r="C41" s="55">
        <v>0</v>
      </c>
      <c r="D41" s="4"/>
      <c r="E41" s="59">
        <v>109956425756</v>
      </c>
      <c r="G41" s="97">
        <f>VLOOKUP(A41,'درآمد ناشی از فروش  '!$A$7:$I$53,9,0)</f>
        <v>0</v>
      </c>
      <c r="I41" s="74">
        <f t="shared" si="0"/>
        <v>109956425756</v>
      </c>
      <c r="K41" s="9"/>
      <c r="M41" s="8">
        <v>0</v>
      </c>
      <c r="O41" s="135">
        <v>59502522843</v>
      </c>
      <c r="Q41" s="59">
        <v>-1800515633</v>
      </c>
      <c r="R41" s="74">
        <f t="shared" si="1"/>
        <v>57702007210</v>
      </c>
      <c r="T41" s="9"/>
    </row>
    <row r="42" spans="1:21" ht="30" customHeight="1">
      <c r="A42" s="54" t="s">
        <v>36</v>
      </c>
      <c r="C42" s="55">
        <v>0</v>
      </c>
      <c r="D42" s="4"/>
      <c r="E42" s="59">
        <v>246389839127</v>
      </c>
      <c r="G42" s="97">
        <f>VLOOKUP(A42,'درآمد ناشی از فروش  '!$A$7:$I$53,9,0)</f>
        <v>0</v>
      </c>
      <c r="I42" s="74">
        <f t="shared" si="0"/>
        <v>246389839127</v>
      </c>
      <c r="K42" s="9"/>
      <c r="M42" s="8">
        <f>VLOOKUP(A42,'درآمد سود سهام'!$A$7:$S$25,19,0)</f>
        <v>28860000000</v>
      </c>
      <c r="O42" s="135">
        <v>405037322870</v>
      </c>
      <c r="Q42" s="59">
        <f>VLOOKUP(A42,'درآمد ناشی از فروش  '!$A$7:$Q$52,17,0)</f>
        <v>9749472075</v>
      </c>
      <c r="R42" s="74">
        <f t="shared" si="1"/>
        <v>443646794945</v>
      </c>
      <c r="T42" s="9"/>
    </row>
    <row r="43" spans="1:21" ht="30" customHeight="1">
      <c r="A43" s="54" t="s">
        <v>35</v>
      </c>
      <c r="C43" s="55">
        <v>0</v>
      </c>
      <c r="D43" s="4"/>
      <c r="E43" s="59">
        <v>0</v>
      </c>
      <c r="G43" s="97">
        <f>VLOOKUP(A43,'درآمد ناشی از فروش  '!$A$7:$I$53,9,0)</f>
        <v>0</v>
      </c>
      <c r="I43" s="74">
        <f t="shared" si="0"/>
        <v>0</v>
      </c>
      <c r="K43" s="9"/>
      <c r="M43" s="8">
        <f>VLOOKUP(A43,'درآمد سود سهام'!$A$7:$S$25,19,0)</f>
        <v>476520000</v>
      </c>
      <c r="O43" s="135">
        <v>0</v>
      </c>
      <c r="Q43" s="59">
        <v>-2696988315</v>
      </c>
      <c r="R43" s="74">
        <f t="shared" si="1"/>
        <v>-2220468315</v>
      </c>
      <c r="T43" s="9"/>
    </row>
    <row r="44" spans="1:21" ht="30" customHeight="1">
      <c r="A44" s="54" t="s">
        <v>26</v>
      </c>
      <c r="C44" s="55">
        <v>0</v>
      </c>
      <c r="D44" s="4"/>
      <c r="E44" s="59">
        <v>1637070253</v>
      </c>
      <c r="G44" s="97">
        <f>VLOOKUP(A44,'درآمد ناشی از فروش  '!$A$7:$I$53,9,0)</f>
        <v>1146002593</v>
      </c>
      <c r="I44" s="74">
        <f t="shared" si="0"/>
        <v>2783072846</v>
      </c>
      <c r="K44" s="9"/>
      <c r="M44" s="8">
        <f>VLOOKUP(A44,'درآمد سود سهام'!$A$7:$S$25,19,0)</f>
        <v>3000886500</v>
      </c>
      <c r="O44" s="135">
        <v>3002742205</v>
      </c>
      <c r="Q44" s="59">
        <v>1750374220</v>
      </c>
      <c r="R44" s="74">
        <f t="shared" si="1"/>
        <v>7754002925</v>
      </c>
      <c r="T44" s="9"/>
    </row>
    <row r="45" spans="1:21" ht="30" customHeight="1">
      <c r="A45" s="54" t="s">
        <v>33</v>
      </c>
      <c r="C45" s="55">
        <v>0</v>
      </c>
      <c r="D45" s="4"/>
      <c r="E45" s="59">
        <v>84666577259</v>
      </c>
      <c r="G45" s="97">
        <v>0</v>
      </c>
      <c r="I45" s="74">
        <f t="shared" si="0"/>
        <v>84666577259</v>
      </c>
      <c r="K45" s="9"/>
      <c r="M45" s="8">
        <f>VLOOKUP(A45,'درآمد سود سهام'!$A$7:$S$25,19,0)</f>
        <v>26192276040</v>
      </c>
      <c r="N45" s="55">
        <v>26192276040</v>
      </c>
      <c r="O45" s="135">
        <v>106801280521</v>
      </c>
      <c r="P45" s="8">
        <v>26192276040</v>
      </c>
      <c r="Q45" s="59">
        <v>0</v>
      </c>
      <c r="R45" s="74">
        <f t="shared" si="1"/>
        <v>132993556561</v>
      </c>
      <c r="S45" s="8">
        <v>26192276040</v>
      </c>
      <c r="T45" s="9"/>
      <c r="U45" s="8">
        <v>26192276040</v>
      </c>
    </row>
    <row r="46" spans="1:21" ht="30" customHeight="1">
      <c r="A46" s="54" t="s">
        <v>25</v>
      </c>
      <c r="C46" s="55">
        <v>0</v>
      </c>
      <c r="D46" s="4"/>
      <c r="E46" s="59">
        <v>0</v>
      </c>
      <c r="G46" s="97">
        <f>VLOOKUP(A46,'درآمد ناشی از فروش  '!$A$7:$I$53,9,0)</f>
        <v>0</v>
      </c>
      <c r="I46" s="74">
        <f t="shared" si="0"/>
        <v>0</v>
      </c>
      <c r="K46" s="9"/>
      <c r="M46" s="8">
        <f>VLOOKUP(A46,'درآمد سود سهام'!$A$7:$S$25,19,0)</f>
        <v>120000000</v>
      </c>
      <c r="O46" s="135">
        <v>0</v>
      </c>
      <c r="Q46" s="59">
        <f>VLOOKUP(A46,'درآمد ناشی از فروش  '!$A$7:$Q$52,17,0)</f>
        <v>-163024195</v>
      </c>
      <c r="R46" s="74">
        <f t="shared" si="1"/>
        <v>-43024195</v>
      </c>
      <c r="T46" s="9"/>
    </row>
    <row r="47" spans="1:21" ht="30" customHeight="1">
      <c r="A47" s="54" t="s">
        <v>27</v>
      </c>
      <c r="C47" s="55">
        <v>0</v>
      </c>
      <c r="D47" s="4"/>
      <c r="E47" s="59">
        <v>0</v>
      </c>
      <c r="G47" s="97">
        <f>VLOOKUP(A47,'درآمد ناشی از فروش  '!$A$7:$I$53,9,0)</f>
        <v>0</v>
      </c>
      <c r="I47" s="74">
        <f t="shared" si="0"/>
        <v>0</v>
      </c>
      <c r="K47" s="9"/>
      <c r="M47" s="8">
        <f>VLOOKUP(A47,'درآمد سود سهام'!$A$7:$S$25,19,0)</f>
        <v>23599646</v>
      </c>
      <c r="O47" s="135">
        <v>0</v>
      </c>
      <c r="Q47" s="59">
        <f>VLOOKUP(A47,'درآمد ناشی از فروش  '!$A$7:$Q$52,17,0)</f>
        <v>-190454157</v>
      </c>
      <c r="R47" s="74">
        <f t="shared" si="1"/>
        <v>-166854511</v>
      </c>
      <c r="T47" s="9"/>
    </row>
    <row r="48" spans="1:21" ht="30" customHeight="1">
      <c r="A48" s="54" t="s">
        <v>37</v>
      </c>
      <c r="C48" s="55">
        <v>0</v>
      </c>
      <c r="D48" s="4"/>
      <c r="E48" s="59">
        <v>0</v>
      </c>
      <c r="G48" s="97">
        <f>VLOOKUP(A48,'درآمد ناشی از فروش  '!$A$7:$I$53,9,0)</f>
        <v>0</v>
      </c>
      <c r="I48" s="74">
        <f t="shared" si="0"/>
        <v>0</v>
      </c>
      <c r="K48" s="9"/>
      <c r="M48" s="8">
        <f>VLOOKUP(A48,'درآمد سود سهام'!$A$7:$S$25,19,0)</f>
        <v>84375000</v>
      </c>
      <c r="O48" s="135">
        <v>0</v>
      </c>
      <c r="Q48" s="59">
        <f>VLOOKUP(A48,'درآمد ناشی از فروش  '!$A$7:$Q$52,17,0)</f>
        <v>-307534185</v>
      </c>
      <c r="R48" s="74">
        <f t="shared" si="1"/>
        <v>-223159185</v>
      </c>
      <c r="T48" s="9"/>
    </row>
    <row r="49" spans="1:20" ht="30" customHeight="1">
      <c r="A49" s="54" t="s">
        <v>187</v>
      </c>
      <c r="C49" s="55">
        <v>0</v>
      </c>
      <c r="D49" s="4"/>
      <c r="E49" s="59">
        <v>32120935085</v>
      </c>
      <c r="G49" s="97">
        <v>2120318266</v>
      </c>
      <c r="I49" s="74">
        <f t="shared" si="0"/>
        <v>34241253351</v>
      </c>
      <c r="K49" s="9"/>
      <c r="M49" s="8">
        <v>0</v>
      </c>
      <c r="O49" s="135">
        <v>32373158476</v>
      </c>
      <c r="Q49" s="59">
        <v>1156213630</v>
      </c>
      <c r="R49" s="74">
        <f t="shared" si="1"/>
        <v>33529372106</v>
      </c>
      <c r="T49" s="9"/>
    </row>
    <row r="50" spans="1:20" ht="30" customHeight="1">
      <c r="A50" s="54" t="s">
        <v>30</v>
      </c>
      <c r="C50" s="55">
        <v>0</v>
      </c>
      <c r="D50" s="4"/>
      <c r="E50" s="59">
        <v>19258571618</v>
      </c>
      <c r="G50" s="97">
        <v>0</v>
      </c>
      <c r="I50" s="74">
        <f t="shared" si="0"/>
        <v>19258571618</v>
      </c>
      <c r="K50" s="9"/>
      <c r="M50" s="8">
        <v>0</v>
      </c>
      <c r="O50" s="135">
        <v>28226088474</v>
      </c>
      <c r="Q50" s="59">
        <v>0</v>
      </c>
      <c r="R50" s="74">
        <f t="shared" si="1"/>
        <v>28226088474</v>
      </c>
      <c r="T50" s="9"/>
    </row>
    <row r="51" spans="1:20" ht="30" customHeight="1">
      <c r="A51" s="54" t="s">
        <v>39</v>
      </c>
      <c r="C51" s="55">
        <v>0</v>
      </c>
      <c r="D51" s="4"/>
      <c r="E51" s="59">
        <v>0</v>
      </c>
      <c r="G51" s="97">
        <f>VLOOKUP(A51,'درآمد ناشی از فروش  '!$A$7:$I$53,9,0)</f>
        <v>0</v>
      </c>
      <c r="I51" s="74">
        <f t="shared" si="0"/>
        <v>0</v>
      </c>
      <c r="K51" s="9"/>
      <c r="M51" s="8">
        <v>0</v>
      </c>
      <c r="O51" s="135">
        <v>0</v>
      </c>
      <c r="Q51" s="59">
        <f>VLOOKUP(A51,'درآمد ناشی از فروش  '!$A$7:$Q$52,17,0)</f>
        <v>-279818979</v>
      </c>
      <c r="R51" s="74">
        <f t="shared" si="1"/>
        <v>-279818979</v>
      </c>
      <c r="T51" s="9"/>
    </row>
    <row r="52" spans="1:20" ht="30" customHeight="1">
      <c r="A52" s="54" t="s">
        <v>41</v>
      </c>
      <c r="C52" s="55">
        <v>0</v>
      </c>
      <c r="D52" s="4"/>
      <c r="E52" s="59">
        <v>0</v>
      </c>
      <c r="G52" s="97">
        <f>VLOOKUP(A52,'درآمد ناشی از فروش  '!$A$7:$I$53,9,0)</f>
        <v>0</v>
      </c>
      <c r="I52" s="74">
        <f t="shared" si="0"/>
        <v>0</v>
      </c>
      <c r="K52" s="9"/>
      <c r="M52" s="8">
        <v>0</v>
      </c>
      <c r="O52" s="135">
        <v>0</v>
      </c>
      <c r="Q52" s="59">
        <f>VLOOKUP(A52,'درآمد ناشی از فروش  '!$A$7:$Q$52,17,0)</f>
        <v>-2285639349</v>
      </c>
      <c r="R52" s="74">
        <f t="shared" si="1"/>
        <v>-2285639349</v>
      </c>
      <c r="T52" s="9"/>
    </row>
    <row r="53" spans="1:20" ht="30" customHeight="1">
      <c r="A53" s="54" t="s">
        <v>189</v>
      </c>
      <c r="C53" s="55">
        <v>0</v>
      </c>
      <c r="D53" s="4"/>
      <c r="E53" s="59">
        <v>13909640860</v>
      </c>
      <c r="G53" s="97">
        <v>0</v>
      </c>
      <c r="I53" s="74">
        <f t="shared" si="0"/>
        <v>13909640860</v>
      </c>
      <c r="K53" s="9"/>
      <c r="M53" s="8">
        <v>2697615894</v>
      </c>
      <c r="O53" s="135">
        <v>17238155679</v>
      </c>
      <c r="Q53" s="59">
        <v>0</v>
      </c>
      <c r="R53" s="74">
        <f t="shared" si="1"/>
        <v>19935771573</v>
      </c>
      <c r="T53" s="9"/>
    </row>
    <row r="54" spans="1:20" ht="30" customHeight="1">
      <c r="A54" s="54" t="s">
        <v>42</v>
      </c>
      <c r="C54" s="55">
        <v>2190000000</v>
      </c>
      <c r="D54" s="4"/>
      <c r="E54" s="59">
        <v>6376327020</v>
      </c>
      <c r="G54" s="97">
        <v>0</v>
      </c>
      <c r="I54" s="74">
        <f t="shared" si="0"/>
        <v>8566327020</v>
      </c>
      <c r="K54" s="9"/>
      <c r="M54" s="8">
        <v>2190000000</v>
      </c>
      <c r="O54" s="135">
        <v>14185201192</v>
      </c>
      <c r="Q54" s="59">
        <v>0</v>
      </c>
      <c r="R54" s="74">
        <f t="shared" si="1"/>
        <v>16375201192</v>
      </c>
      <c r="T54" s="9"/>
    </row>
    <row r="55" spans="1:20" ht="30" customHeight="1">
      <c r="A55" s="54" t="s">
        <v>217</v>
      </c>
      <c r="C55" s="55">
        <v>0</v>
      </c>
      <c r="D55" s="4"/>
      <c r="E55" s="59">
        <v>506057700</v>
      </c>
      <c r="G55" s="97">
        <f>VLOOKUP(A55,'درآمد ناشی از فروش  '!$A$7:$I$53,9,0)</f>
        <v>0</v>
      </c>
      <c r="I55" s="74">
        <f t="shared" si="0"/>
        <v>506057700</v>
      </c>
      <c r="K55" s="9"/>
      <c r="M55" s="8">
        <v>0</v>
      </c>
      <c r="O55" s="135">
        <v>1034611020</v>
      </c>
      <c r="Q55" s="59">
        <v>481533566</v>
      </c>
      <c r="R55" s="74">
        <f t="shared" si="1"/>
        <v>1516144586</v>
      </c>
      <c r="T55" s="9"/>
    </row>
    <row r="56" spans="1:20" ht="30" customHeight="1">
      <c r="A56" s="54" t="s">
        <v>188</v>
      </c>
      <c r="C56" s="55">
        <v>0</v>
      </c>
      <c r="D56" s="4"/>
      <c r="E56" s="59">
        <v>32416649936</v>
      </c>
      <c r="G56" s="97">
        <v>6936108596</v>
      </c>
      <c r="I56" s="74">
        <f t="shared" si="0"/>
        <v>39352758532</v>
      </c>
      <c r="K56" s="9"/>
      <c r="M56" s="8">
        <v>0</v>
      </c>
      <c r="O56" s="135">
        <v>51771095114</v>
      </c>
      <c r="Q56" s="59">
        <v>6936108596</v>
      </c>
      <c r="R56" s="74">
        <f t="shared" si="1"/>
        <v>58707203710</v>
      </c>
      <c r="T56" s="9"/>
    </row>
    <row r="57" spans="1:20" ht="30" customHeight="1">
      <c r="A57" s="54" t="s">
        <v>214</v>
      </c>
      <c r="C57" s="55">
        <v>0</v>
      </c>
      <c r="D57" s="4"/>
      <c r="E57" s="59">
        <v>3080998350</v>
      </c>
      <c r="G57" s="135">
        <v>0</v>
      </c>
      <c r="I57" s="74">
        <f t="shared" si="0"/>
        <v>3080998350</v>
      </c>
      <c r="K57" s="9"/>
      <c r="M57" s="8">
        <v>0</v>
      </c>
      <c r="O57" s="135">
        <v>2659326359</v>
      </c>
      <c r="Q57" s="59">
        <v>0</v>
      </c>
      <c r="R57" s="74">
        <f t="shared" si="1"/>
        <v>2659326359</v>
      </c>
      <c r="T57" s="9"/>
    </row>
    <row r="58" spans="1:20" ht="30" customHeight="1">
      <c r="A58" s="54" t="s">
        <v>206</v>
      </c>
      <c r="C58" s="55">
        <v>0</v>
      </c>
      <c r="D58" s="4"/>
      <c r="E58" s="59">
        <v>0</v>
      </c>
      <c r="G58" s="135">
        <v>7857508529</v>
      </c>
      <c r="I58" s="74">
        <f>C58+E58+G58</f>
        <v>7857508529</v>
      </c>
      <c r="K58" s="9"/>
      <c r="M58" s="8">
        <v>0</v>
      </c>
      <c r="O58" s="135">
        <v>0</v>
      </c>
      <c r="Q58" s="59">
        <v>0</v>
      </c>
      <c r="R58" s="74">
        <f t="shared" si="1"/>
        <v>0</v>
      </c>
      <c r="T58" s="9"/>
    </row>
    <row r="59" spans="1:20" ht="30" customHeight="1">
      <c r="A59" s="54" t="s">
        <v>190</v>
      </c>
      <c r="C59" s="55">
        <v>0</v>
      </c>
      <c r="D59" s="4"/>
      <c r="E59" s="59">
        <v>7282269530</v>
      </c>
      <c r="G59" s="97">
        <f>VLOOKUP(A59,'درآمد ناشی از فروش  '!$A$7:$I$53,9,0)</f>
        <v>0</v>
      </c>
      <c r="I59" s="74">
        <f t="shared" si="0"/>
        <v>7282269530</v>
      </c>
      <c r="K59" s="9"/>
      <c r="M59" s="8">
        <v>0</v>
      </c>
      <c r="O59" s="135">
        <v>10291193678</v>
      </c>
      <c r="Q59" s="59">
        <f>VLOOKUP(A59,'درآمد ناشی از فروش  '!$A$7:$Q$52,17,0)</f>
        <v>1056934997</v>
      </c>
      <c r="R59" s="74">
        <f t="shared" si="1"/>
        <v>11348128675</v>
      </c>
      <c r="T59" s="9"/>
    </row>
    <row r="60" spans="1:20" ht="30" customHeight="1">
      <c r="A60" s="54" t="s">
        <v>259</v>
      </c>
      <c r="C60" s="55">
        <v>0</v>
      </c>
      <c r="D60" s="4"/>
      <c r="E60" s="59">
        <v>3082535121</v>
      </c>
      <c r="G60" s="97">
        <v>0</v>
      </c>
      <c r="I60" s="74">
        <f>C60+E60+G60</f>
        <v>3082535121</v>
      </c>
      <c r="K60" s="9"/>
      <c r="M60" s="8">
        <v>0</v>
      </c>
      <c r="O60" s="135">
        <v>3082535121</v>
      </c>
      <c r="Q60" s="59">
        <v>0</v>
      </c>
      <c r="R60" s="74">
        <f t="shared" si="1"/>
        <v>3082535121</v>
      </c>
      <c r="T60" s="9"/>
    </row>
    <row r="61" spans="1:20" ht="30" customHeight="1">
      <c r="A61" s="54" t="s">
        <v>260</v>
      </c>
      <c r="C61" s="55">
        <v>0</v>
      </c>
      <c r="D61" s="4"/>
      <c r="E61" s="59">
        <v>3333913873</v>
      </c>
      <c r="G61" s="97">
        <v>0</v>
      </c>
      <c r="I61" s="74">
        <f>C61+E61+G61</f>
        <v>3333913873</v>
      </c>
      <c r="K61" s="9"/>
      <c r="M61" s="8">
        <v>0</v>
      </c>
      <c r="O61" s="135">
        <v>3333913873</v>
      </c>
      <c r="Q61" s="59">
        <v>0</v>
      </c>
      <c r="R61" s="74">
        <f t="shared" si="1"/>
        <v>3333913873</v>
      </c>
      <c r="T61" s="9"/>
    </row>
    <row r="62" spans="1:20" ht="30" customHeight="1">
      <c r="A62" s="54" t="s">
        <v>264</v>
      </c>
      <c r="C62" s="55">
        <v>0</v>
      </c>
      <c r="D62" s="4"/>
      <c r="E62" s="59">
        <v>25932394881</v>
      </c>
      <c r="G62" s="97">
        <f>VLOOKUP(A62,'درآمد ناشی از فروش  '!$A$7:$I$53,9,0)</f>
        <v>8417346216</v>
      </c>
      <c r="I62" s="74">
        <f t="shared" si="0"/>
        <v>34349741097</v>
      </c>
      <c r="K62" s="9"/>
      <c r="M62" s="8">
        <v>0</v>
      </c>
      <c r="O62" s="135">
        <v>86149812341</v>
      </c>
      <c r="Q62" s="59">
        <f>VLOOKUP(A62,'درآمد ناشی از فروش  '!$A$7:$Q$52,17,0)</f>
        <v>22605028589</v>
      </c>
      <c r="R62" s="74">
        <f t="shared" si="1"/>
        <v>108754840930</v>
      </c>
      <c r="T62" s="9"/>
    </row>
    <row r="63" spans="1:20" ht="30" customHeight="1">
      <c r="A63" s="54" t="s">
        <v>265</v>
      </c>
      <c r="C63" s="55">
        <v>0</v>
      </c>
      <c r="D63" s="4"/>
      <c r="E63" s="59">
        <v>112902235254</v>
      </c>
      <c r="G63" s="97">
        <v>0</v>
      </c>
      <c r="I63" s="74">
        <f t="shared" si="0"/>
        <v>112902235254</v>
      </c>
      <c r="K63" s="9"/>
      <c r="M63" s="8">
        <v>0</v>
      </c>
      <c r="O63" s="135">
        <v>194365472678</v>
      </c>
      <c r="Q63" s="59">
        <f>VLOOKUP(A63,'درآمد ناشی از فروش  '!$A$7:$Q$52,17,0)</f>
        <v>49229260838</v>
      </c>
      <c r="R63" s="74">
        <f t="shared" si="1"/>
        <v>243594733516</v>
      </c>
      <c r="T63" s="9"/>
    </row>
    <row r="64" spans="1:20" s="76" customFormat="1" ht="30" customHeight="1" thickBot="1">
      <c r="A64" s="21" t="s">
        <v>43</v>
      </c>
      <c r="B64" s="80"/>
      <c r="C64" s="81">
        <f>SUM(C8:C63)</f>
        <v>2190000000</v>
      </c>
      <c r="D64" s="80"/>
      <c r="E64" s="82">
        <f>SUM(E8:E63)</f>
        <v>1157274472477</v>
      </c>
      <c r="F64" s="90"/>
      <c r="G64" s="46">
        <f>SUM(G8:G63)</f>
        <v>23710326527</v>
      </c>
      <c r="H64" s="90"/>
      <c r="I64" s="137">
        <f>SUM(I8:I63)</f>
        <v>1183174799004</v>
      </c>
      <c r="J64" s="90"/>
      <c r="K64" s="39"/>
      <c r="L64" s="80"/>
      <c r="M64" s="105">
        <f>SUM(M8:M63)</f>
        <v>187375289849</v>
      </c>
      <c r="N64" s="80"/>
      <c r="O64" s="82">
        <f>SUM(O8:O63)</f>
        <v>1347742752859</v>
      </c>
      <c r="P64" s="90"/>
      <c r="Q64" s="39">
        <f>SUM(Q8:Q63)</f>
        <v>-74761884270</v>
      </c>
      <c r="R64" s="77">
        <f>SUM(R8:R63)</f>
        <v>1460356158438</v>
      </c>
      <c r="S64" s="90"/>
      <c r="T64" s="39"/>
    </row>
    <row r="65" spans="7:7" ht="30" customHeight="1" thickTop="1"/>
    <row r="66" spans="7:7" ht="30" customHeight="1">
      <c r="G66" s="38"/>
    </row>
    <row r="67" spans="7:7" ht="30" customHeight="1">
      <c r="G67" s="38"/>
    </row>
  </sheetData>
  <mergeCells count="13">
    <mergeCell ref="A1:T1"/>
    <mergeCell ref="A2:T2"/>
    <mergeCell ref="A3:T3"/>
    <mergeCell ref="A6:A7"/>
    <mergeCell ref="G6:G7"/>
    <mergeCell ref="E6:E7"/>
    <mergeCell ref="C6:C7"/>
    <mergeCell ref="M6:M7"/>
    <mergeCell ref="O6:O7"/>
    <mergeCell ref="Q6:Q7"/>
    <mergeCell ref="A4:T4"/>
    <mergeCell ref="C5:K5"/>
    <mergeCell ref="M5:T5"/>
  </mergeCells>
  <pageMargins left="0.39" right="0.39" top="0.39" bottom="0.39" header="0" footer="0"/>
  <pageSetup scale="55" fitToHeight="0" orientation="landscape" r:id="rId1"/>
  <ignoredErrors>
    <ignoredError sqref="E6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  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KarAmooz</dc:creator>
  <dc:description/>
  <cp:lastModifiedBy>Ava Mobasheri</cp:lastModifiedBy>
  <cp:lastPrinted>2025-12-23T08:12:42Z</cp:lastPrinted>
  <dcterms:created xsi:type="dcterms:W3CDTF">2025-08-26T14:40:41Z</dcterms:created>
  <dcterms:modified xsi:type="dcterms:W3CDTF">2025-12-28T12:40:37Z</dcterms:modified>
</cp:coreProperties>
</file>