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0830\"/>
    </mc:Choice>
  </mc:AlternateContent>
  <xr:revisionPtr revIDLastSave="0" documentId="13_ncr:1_{2C62BA8F-6B5E-4DD2-988E-B0B58A8556CB}" xr6:coauthVersionLast="47" xr6:coauthVersionMax="47" xr10:uidLastSave="{00000000-0000-0000-0000-000000000000}"/>
  <bookViews>
    <workbookView xWindow="-120" yWindow="-120" windowWidth="29040" windowHeight="15840" tabRatio="838" firstSheet="11" activeTab="16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فروش  " sheetId="22" r:id="rId18"/>
    <sheet name="درآمد سرمایه گذاری در سهام" sheetId="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8" hidden="1">'درآمد سرمایه گذاری در سهام'!$A$6:$A$61</definedName>
    <definedName name="_xlnm._FilterDatabase" localSheetId="20" hidden="1">'درآمد ناشی از تغییر قیمت اوراق'!$A$1:$A$47</definedName>
    <definedName name="_xlnm.Print_Area" localSheetId="4">اوراق!$A$1:$AM$8</definedName>
    <definedName name="_xlnm.Print_Area" localSheetId="2">'اوراق مشتقه'!$A$1:$AX$19</definedName>
    <definedName name="_xlnm.Print_Area" localSheetId="5">'تعدیل قیمت'!$A$1:$N$7</definedName>
    <definedName name="_xlnm.Print_Area" localSheetId="7">درآمد!$A$1:$K$11</definedName>
    <definedName name="_xlnm.Print_Area" localSheetId="19">'درآمد اعمال اختیار'!$A$1:$S$32</definedName>
    <definedName name="_xlnm.Print_Area" localSheetId="11">'درآمد سپرده بانکی'!$A$1:$K$12</definedName>
    <definedName name="_xlnm.Print_Area" localSheetId="9">'درآمد سرمایه گذاری در اوراق به'!$A$1:$S$7</definedName>
    <definedName name="_xlnm.Print_Area" localSheetId="18">'درآمد سرمایه گذاری در سهام'!$A$1:$U$62</definedName>
    <definedName name="_xlnm.Print_Area" localSheetId="8">'درآمد سرمایه گذاری در صندوق'!$A$1:$W$8</definedName>
    <definedName name="_xlnm.Print_Area" localSheetId="13">'درآمد سود سهام'!$A$1:$T$25</definedName>
    <definedName name="_xlnm.Print_Area" localSheetId="14">'درآمد سود صندوق'!$A$1:$L$7</definedName>
    <definedName name="_xlnm.Print_Area" localSheetId="20">'درآمد ناشی از تغییر قیمت اوراق'!$A$1:$Q$47</definedName>
    <definedName name="_xlnm.Print_Area" localSheetId="12">'سایر درآمدها'!$A$1:$G$11</definedName>
    <definedName name="_xlnm.Print_Area" localSheetId="6">سپرده!$A$1:$M$12</definedName>
    <definedName name="_xlnm.Print_Area" localSheetId="1">سهام!$A$1:$AB$42</definedName>
    <definedName name="_xlnm.Print_Area" localSheetId="15">'سود اوراق بهادار'!$A$1:$T$7</definedName>
    <definedName name="_xlnm.Print_Area" localSheetId="16">'سود سپرده بانکی'!$A$1:$N$12</definedName>
    <definedName name="_xlnm.Print_Area" localSheetId="0">'صورت وضعیت'!$A$1:$C$14</definedName>
    <definedName name="_xlnm.Print_Area" localSheetId="10">'مبالغ تخصیصی اوراق'!$A$1:$R$7</definedName>
    <definedName name="_xlnm.Print_Area" localSheetId="3">'واحدهای صندوق'!$A$1:$AA$8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21" l="1"/>
  <c r="C46" i="21" l="1"/>
  <c r="G46" i="21"/>
  <c r="Q46" i="21"/>
  <c r="K46" i="21"/>
  <c r="M45" i="21"/>
  <c r="M44" i="21"/>
  <c r="M40" i="21"/>
  <c r="M41" i="21"/>
  <c r="M42" i="21"/>
  <c r="M43" i="21"/>
  <c r="M39" i="21"/>
  <c r="E40" i="21"/>
  <c r="E41" i="21"/>
  <c r="E42" i="21"/>
  <c r="E43" i="21"/>
  <c r="E39" i="21"/>
  <c r="H10" i="8"/>
  <c r="H9" i="8"/>
  <c r="H8" i="8"/>
  <c r="H7" i="8"/>
  <c r="H6" i="8"/>
  <c r="R11" i="9"/>
  <c r="R19" i="9"/>
  <c r="R20" i="9"/>
  <c r="R22" i="9"/>
  <c r="R23" i="9"/>
  <c r="R26" i="9"/>
  <c r="R27" i="9"/>
  <c r="R28" i="9"/>
  <c r="R29" i="9"/>
  <c r="R30" i="9"/>
  <c r="R34" i="9"/>
  <c r="R36" i="9"/>
  <c r="R38" i="9"/>
  <c r="R39" i="9"/>
  <c r="R40" i="9"/>
  <c r="R43" i="9"/>
  <c r="R46" i="9"/>
  <c r="R47" i="9"/>
  <c r="R48" i="9"/>
  <c r="R51" i="9"/>
  <c r="R52" i="9"/>
  <c r="I9" i="9"/>
  <c r="I10" i="9"/>
  <c r="I11" i="9"/>
  <c r="I13" i="9"/>
  <c r="I16" i="9"/>
  <c r="I19" i="9"/>
  <c r="I20" i="9"/>
  <c r="I22" i="9"/>
  <c r="I23" i="9"/>
  <c r="I26" i="9"/>
  <c r="I27" i="9"/>
  <c r="I28" i="9"/>
  <c r="I29" i="9"/>
  <c r="I30" i="9"/>
  <c r="I33" i="9"/>
  <c r="I34" i="9"/>
  <c r="I36" i="9"/>
  <c r="I38" i="9"/>
  <c r="I39" i="9"/>
  <c r="I40" i="9"/>
  <c r="I43" i="9"/>
  <c r="I46" i="9"/>
  <c r="I47" i="9"/>
  <c r="I48" i="9"/>
  <c r="I51" i="9"/>
  <c r="I52" i="9"/>
  <c r="I55" i="9"/>
  <c r="I57" i="9"/>
  <c r="I8" i="9"/>
  <c r="S8" i="15"/>
  <c r="S32" i="20"/>
  <c r="K32" i="20"/>
  <c r="E32" i="20"/>
  <c r="O32" i="20"/>
  <c r="M30" i="20"/>
  <c r="I29" i="20"/>
  <c r="M29" i="20" s="1"/>
  <c r="I28" i="20"/>
  <c r="M28" i="20" s="1"/>
  <c r="I27" i="20"/>
  <c r="M27" i="20" s="1"/>
  <c r="I26" i="20"/>
  <c r="M26" i="20" s="1"/>
  <c r="I12" i="20"/>
  <c r="M12" i="20" s="1"/>
  <c r="I10" i="20"/>
  <c r="M10" i="20" s="1"/>
  <c r="M32" i="20" l="1"/>
  <c r="Q32" i="20"/>
  <c r="I32" i="20"/>
  <c r="Q12" i="22" l="1"/>
  <c r="Q24" i="9"/>
  <c r="Q26" i="9"/>
  <c r="Q40" i="9"/>
  <c r="Q42" i="9"/>
  <c r="Q59" i="9"/>
  <c r="Q60" i="9"/>
  <c r="M17" i="9"/>
  <c r="M18" i="9"/>
  <c r="M19" i="9"/>
  <c r="M20" i="9"/>
  <c r="M24" i="9"/>
  <c r="M31" i="9"/>
  <c r="M35" i="9"/>
  <c r="M37" i="9"/>
  <c r="M42" i="9"/>
  <c r="M43" i="9"/>
  <c r="M44" i="9"/>
  <c r="M45" i="9"/>
  <c r="M46" i="9"/>
  <c r="M47" i="9"/>
  <c r="M48" i="9"/>
  <c r="M8" i="9"/>
  <c r="I12" i="22"/>
  <c r="G20" i="9"/>
  <c r="G22" i="9"/>
  <c r="G23" i="9"/>
  <c r="G24" i="9"/>
  <c r="G32" i="9"/>
  <c r="G36" i="9"/>
  <c r="G37" i="9"/>
  <c r="G38" i="9"/>
  <c r="G39" i="9"/>
  <c r="G40" i="9"/>
  <c r="G42" i="9"/>
  <c r="G46" i="9"/>
  <c r="G48" i="9"/>
  <c r="G59" i="9"/>
  <c r="G60" i="9"/>
  <c r="O48" i="22"/>
  <c r="M48" i="22"/>
  <c r="K48" i="22"/>
  <c r="G48" i="22"/>
  <c r="E48" i="22"/>
  <c r="C48" i="22"/>
  <c r="Q47" i="22"/>
  <c r="I47" i="22"/>
  <c r="Q46" i="22"/>
  <c r="I46" i="22"/>
  <c r="Q45" i="22"/>
  <c r="I45" i="22"/>
  <c r="G26" i="9" s="1"/>
  <c r="Q44" i="22"/>
  <c r="I44" i="22"/>
  <c r="Q43" i="22"/>
  <c r="Q39" i="9" s="1"/>
  <c r="I43" i="22"/>
  <c r="Q42" i="22"/>
  <c r="Q36" i="9" s="1"/>
  <c r="I42" i="22"/>
  <c r="Q41" i="22"/>
  <c r="I41" i="22"/>
  <c r="Q40" i="22"/>
  <c r="I40" i="22"/>
  <c r="Q39" i="22"/>
  <c r="Q52" i="9" s="1"/>
  <c r="I39" i="22"/>
  <c r="G52" i="9" s="1"/>
  <c r="Q38" i="22"/>
  <c r="Q32" i="9" s="1"/>
  <c r="I38" i="22"/>
  <c r="Q37" i="22"/>
  <c r="Q20" i="9" s="1"/>
  <c r="I37" i="22"/>
  <c r="Q36" i="22"/>
  <c r="I36" i="22"/>
  <c r="Q35" i="22"/>
  <c r="I35" i="22"/>
  <c r="Q34" i="22"/>
  <c r="Q51" i="9" s="1"/>
  <c r="I34" i="22"/>
  <c r="G51" i="9" s="1"/>
  <c r="Q33" i="22"/>
  <c r="Q43" i="9" s="1"/>
  <c r="I33" i="22"/>
  <c r="G43" i="9" s="1"/>
  <c r="Q32" i="22"/>
  <c r="I32" i="22"/>
  <c r="Q31" i="22"/>
  <c r="Q48" i="9" s="1"/>
  <c r="I31" i="22"/>
  <c r="Q30" i="22"/>
  <c r="I30" i="22"/>
  <c r="Q29" i="22"/>
  <c r="Q29" i="9" s="1"/>
  <c r="I29" i="22"/>
  <c r="G29" i="9" s="1"/>
  <c r="Q28" i="22"/>
  <c r="Q8" i="9" s="1"/>
  <c r="I28" i="22"/>
  <c r="G8" i="9" s="1"/>
  <c r="Q27" i="22"/>
  <c r="Q41" i="9" s="1"/>
  <c r="I27" i="22"/>
  <c r="G41" i="9" s="1"/>
  <c r="Q26" i="22"/>
  <c r="Q22" i="9" s="1"/>
  <c r="I26" i="22"/>
  <c r="Q25" i="22"/>
  <c r="I25" i="22"/>
  <c r="Q24" i="22"/>
  <c r="Q34" i="9" s="1"/>
  <c r="I24" i="22"/>
  <c r="G34" i="9" s="1"/>
  <c r="Q23" i="22"/>
  <c r="Q38" i="9" s="1"/>
  <c r="I23" i="22"/>
  <c r="Q22" i="22"/>
  <c r="Q47" i="9" s="1"/>
  <c r="I22" i="22"/>
  <c r="G47" i="9" s="1"/>
  <c r="Q21" i="22"/>
  <c r="Q31" i="9" s="1"/>
  <c r="I21" i="22"/>
  <c r="G31" i="9" s="1"/>
  <c r="Q20" i="22"/>
  <c r="Q46" i="9" s="1"/>
  <c r="I20" i="22"/>
  <c r="Q19" i="22"/>
  <c r="I19" i="22"/>
  <c r="Q18" i="22"/>
  <c r="Q11" i="9" s="1"/>
  <c r="I18" i="22"/>
  <c r="G11" i="9" s="1"/>
  <c r="Q17" i="22"/>
  <c r="Q23" i="9" s="1"/>
  <c r="I17" i="22"/>
  <c r="Q16" i="22"/>
  <c r="Q21" i="9" s="1"/>
  <c r="I16" i="22"/>
  <c r="G21" i="9" s="1"/>
  <c r="Q15" i="22"/>
  <c r="Q25" i="9" s="1"/>
  <c r="I15" i="22"/>
  <c r="G25" i="9" s="1"/>
  <c r="Q14" i="22"/>
  <c r="Q37" i="9" s="1"/>
  <c r="I14" i="22"/>
  <c r="Q13" i="22"/>
  <c r="Q35" i="9" s="1"/>
  <c r="I13" i="22"/>
  <c r="G35" i="9" s="1"/>
  <c r="Q11" i="22"/>
  <c r="Q14" i="9" s="1"/>
  <c r="I11" i="22"/>
  <c r="G14" i="9" s="1"/>
  <c r="Q10" i="22"/>
  <c r="Q44" i="9" s="1"/>
  <c r="I10" i="22"/>
  <c r="G44" i="9" s="1"/>
  <c r="Q9" i="22"/>
  <c r="Q55" i="9" s="1"/>
  <c r="I9" i="22"/>
  <c r="G55" i="9" s="1"/>
  <c r="Q8" i="22"/>
  <c r="Q58" i="9" s="1"/>
  <c r="I8" i="22"/>
  <c r="G58" i="9" s="1"/>
  <c r="Q7" i="22"/>
  <c r="Q49" i="9" s="1"/>
  <c r="I7" i="22"/>
  <c r="I48" i="22" s="1"/>
  <c r="I33" i="21"/>
  <c r="I17" i="21"/>
  <c r="I15" i="21"/>
  <c r="I12" i="21"/>
  <c r="I9" i="21"/>
  <c r="Q7" i="21"/>
  <c r="O8" i="9" s="1"/>
  <c r="R8" i="9" s="1"/>
  <c r="Q8" i="21"/>
  <c r="O9" i="9" s="1"/>
  <c r="R9" i="9" s="1"/>
  <c r="Q9" i="21"/>
  <c r="O10" i="9" s="1"/>
  <c r="R10" i="9" s="1"/>
  <c r="Q10" i="21"/>
  <c r="O24" i="9" s="1"/>
  <c r="R24" i="9" s="1"/>
  <c r="Q11" i="21"/>
  <c r="O12" i="9" s="1"/>
  <c r="R12" i="9" s="1"/>
  <c r="Q12" i="21"/>
  <c r="O13" i="9" s="1"/>
  <c r="R13" i="9" s="1"/>
  <c r="Q13" i="21"/>
  <c r="O14" i="9" s="1"/>
  <c r="R14" i="9" s="1"/>
  <c r="Q14" i="21"/>
  <c r="O15" i="9" s="1"/>
  <c r="R15" i="9" s="1"/>
  <c r="Q15" i="21"/>
  <c r="O16" i="9" s="1"/>
  <c r="R16" i="9" s="1"/>
  <c r="Q16" i="21"/>
  <c r="O32" i="9" s="1"/>
  <c r="R32" i="9" s="1"/>
  <c r="Q17" i="21"/>
  <c r="O33" i="9" s="1"/>
  <c r="R33" i="9" s="1"/>
  <c r="Q18" i="21"/>
  <c r="O21" i="9" s="1"/>
  <c r="R21" i="9" s="1"/>
  <c r="Q19" i="21"/>
  <c r="O37" i="9" s="1"/>
  <c r="R37" i="9" s="1"/>
  <c r="Q20" i="21"/>
  <c r="O31" i="9" s="1"/>
  <c r="R31" i="9" s="1"/>
  <c r="Q21" i="21"/>
  <c r="O44" i="9" s="1"/>
  <c r="R44" i="9" s="1"/>
  <c r="Q22" i="21"/>
  <c r="O49" i="9" s="1"/>
  <c r="R49" i="9" s="1"/>
  <c r="Q23" i="21"/>
  <c r="O25" i="9" s="1"/>
  <c r="R25" i="9" s="1"/>
  <c r="Q24" i="21"/>
  <c r="O18" i="9" s="1"/>
  <c r="R18" i="9" s="1"/>
  <c r="Q25" i="21"/>
  <c r="O50" i="9" s="1"/>
  <c r="R50" i="9" s="1"/>
  <c r="Q26" i="21"/>
  <c r="O35" i="9" s="1"/>
  <c r="R35" i="9" s="1"/>
  <c r="Q27" i="21"/>
  <c r="O45" i="9" s="1"/>
  <c r="R45" i="9" s="1"/>
  <c r="Q28" i="21"/>
  <c r="O17" i="9" s="1"/>
  <c r="R17" i="9" s="1"/>
  <c r="Q29" i="21"/>
  <c r="O42" i="9" s="1"/>
  <c r="R42" i="9" s="1"/>
  <c r="Q30" i="21"/>
  <c r="O41" i="9" s="1"/>
  <c r="R41" i="9" s="1"/>
  <c r="Q31" i="21"/>
  <c r="O53" i="9" s="1"/>
  <c r="R53" i="9" s="1"/>
  <c r="Q32" i="21"/>
  <c r="O54" i="9" s="1"/>
  <c r="R54" i="9" s="1"/>
  <c r="Q33" i="21"/>
  <c r="O55" i="9" s="1"/>
  <c r="R55" i="9" s="1"/>
  <c r="Q34" i="21"/>
  <c r="O56" i="9" s="1"/>
  <c r="R56" i="9" s="1"/>
  <c r="Q35" i="21"/>
  <c r="O57" i="9" s="1"/>
  <c r="R57" i="9" s="1"/>
  <c r="Q36" i="21"/>
  <c r="O58" i="9" s="1"/>
  <c r="R58" i="9" s="1"/>
  <c r="Q37" i="21"/>
  <c r="O59" i="9" s="1"/>
  <c r="R59" i="9" s="1"/>
  <c r="Q38" i="21"/>
  <c r="O60" i="9" s="1"/>
  <c r="R60" i="9" s="1"/>
  <c r="I7" i="21"/>
  <c r="I8" i="21"/>
  <c r="I35" i="21"/>
  <c r="I10" i="21"/>
  <c r="E24" i="9" s="1"/>
  <c r="I24" i="9" s="1"/>
  <c r="I11" i="21"/>
  <c r="E12" i="9" s="1"/>
  <c r="I12" i="9" s="1"/>
  <c r="I13" i="21"/>
  <c r="E14" i="9" s="1"/>
  <c r="I14" i="9" s="1"/>
  <c r="I14" i="21"/>
  <c r="E15" i="9" s="1"/>
  <c r="I15" i="9" s="1"/>
  <c r="I16" i="21"/>
  <c r="E32" i="9" s="1"/>
  <c r="I32" i="9" s="1"/>
  <c r="I18" i="21"/>
  <c r="E21" i="9" s="1"/>
  <c r="I21" i="9" s="1"/>
  <c r="I19" i="21"/>
  <c r="E37" i="9" s="1"/>
  <c r="I37" i="9" s="1"/>
  <c r="I20" i="21"/>
  <c r="E31" i="9" s="1"/>
  <c r="I31" i="9" s="1"/>
  <c r="I21" i="21"/>
  <c r="E44" i="9" s="1"/>
  <c r="I44" i="9" s="1"/>
  <c r="I22" i="21"/>
  <c r="E49" i="9" s="1"/>
  <c r="I49" i="9" s="1"/>
  <c r="I23" i="21"/>
  <c r="E25" i="9" s="1"/>
  <c r="I25" i="9" s="1"/>
  <c r="I24" i="21"/>
  <c r="E18" i="9" s="1"/>
  <c r="I18" i="9" s="1"/>
  <c r="I25" i="21"/>
  <c r="E50" i="9" s="1"/>
  <c r="I50" i="9" s="1"/>
  <c r="I26" i="21"/>
  <c r="E35" i="9" s="1"/>
  <c r="I35" i="9" s="1"/>
  <c r="I27" i="21"/>
  <c r="E45" i="9" s="1"/>
  <c r="I45" i="9" s="1"/>
  <c r="I28" i="21"/>
  <c r="E17" i="9" s="1"/>
  <c r="I17" i="9" s="1"/>
  <c r="I29" i="21"/>
  <c r="E42" i="9" s="1"/>
  <c r="I42" i="9" s="1"/>
  <c r="I30" i="21"/>
  <c r="E41" i="9" s="1"/>
  <c r="I41" i="9" s="1"/>
  <c r="I31" i="21"/>
  <c r="E53" i="9" s="1"/>
  <c r="I53" i="9" s="1"/>
  <c r="I32" i="21"/>
  <c r="E54" i="9" s="1"/>
  <c r="I54" i="9" s="1"/>
  <c r="I34" i="21"/>
  <c r="E56" i="9" s="1"/>
  <c r="I56" i="9" s="1"/>
  <c r="I36" i="21"/>
  <c r="E58" i="9" s="1"/>
  <c r="I58" i="9" s="1"/>
  <c r="I37" i="21"/>
  <c r="E59" i="9" s="1"/>
  <c r="I59" i="9" s="1"/>
  <c r="I38" i="21"/>
  <c r="E60" i="9" s="1"/>
  <c r="I60" i="9" s="1"/>
  <c r="S33" i="2"/>
  <c r="S38" i="2"/>
  <c r="S37" i="2"/>
  <c r="W35" i="2"/>
  <c r="W36" i="2"/>
  <c r="W34" i="2"/>
  <c r="W29" i="2"/>
  <c r="W30" i="2"/>
  <c r="W31" i="2"/>
  <c r="W32" i="2"/>
  <c r="W28" i="2"/>
  <c r="W27" i="2"/>
  <c r="W26" i="2"/>
  <c r="W24" i="2"/>
  <c r="W23" i="2"/>
  <c r="W21" i="2"/>
  <c r="W18" i="2"/>
  <c r="W15" i="2"/>
  <c r="W14" i="2"/>
  <c r="S40" i="2"/>
  <c r="S39" i="2"/>
  <c r="S30" i="2"/>
  <c r="S31" i="2"/>
  <c r="S32" i="2"/>
  <c r="S34" i="2"/>
  <c r="S35" i="2"/>
  <c r="S36" i="2"/>
  <c r="S27" i="2"/>
  <c r="S28" i="2"/>
  <c r="S26" i="2"/>
  <c r="R26" i="2"/>
  <c r="S29" i="2"/>
  <c r="S25" i="2"/>
  <c r="S21" i="2"/>
  <c r="S22" i="2"/>
  <c r="S23" i="2"/>
  <c r="S24" i="2"/>
  <c r="S17" i="2"/>
  <c r="S18" i="2"/>
  <c r="S19" i="2"/>
  <c r="S20" i="2"/>
  <c r="S16" i="2"/>
  <c r="S15" i="2"/>
  <c r="S14" i="2"/>
  <c r="W10" i="2"/>
  <c r="S10" i="2"/>
  <c r="S11" i="2"/>
  <c r="S12" i="2"/>
  <c r="S13" i="2"/>
  <c r="S9" i="2"/>
  <c r="J8" i="7"/>
  <c r="J9" i="7"/>
  <c r="J10" i="7"/>
  <c r="J7" i="7"/>
  <c r="G61" i="9" l="1"/>
  <c r="M61" i="9"/>
  <c r="Q48" i="22"/>
  <c r="F11" i="7"/>
  <c r="S7" i="15"/>
  <c r="S9" i="15"/>
  <c r="Q61" i="9"/>
  <c r="C61" i="9"/>
  <c r="AA41" i="2" l="1"/>
  <c r="H11" i="13" l="1"/>
  <c r="J11" i="8" l="1"/>
  <c r="E61" i="9"/>
  <c r="O61" i="9"/>
  <c r="E46" i="21"/>
  <c r="M46" i="21"/>
  <c r="W41" i="2"/>
  <c r="Y41" i="2"/>
  <c r="Q41" i="2"/>
  <c r="O41" i="2"/>
  <c r="M41" i="2"/>
  <c r="K41" i="2"/>
  <c r="I41" i="2"/>
  <c r="G41" i="2"/>
  <c r="E41" i="2"/>
  <c r="L11" i="7"/>
  <c r="H11" i="7"/>
  <c r="D11" i="7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Q24" i="15"/>
  <c r="O24" i="15"/>
  <c r="M24" i="15"/>
  <c r="K24" i="15"/>
  <c r="I24" i="15"/>
  <c r="F10" i="14"/>
  <c r="D10" i="14"/>
  <c r="D11" i="13"/>
  <c r="I11" i="18"/>
  <c r="C11" i="18"/>
  <c r="M8" i="18"/>
  <c r="M9" i="18"/>
  <c r="M10" i="18"/>
  <c r="M7" i="18"/>
  <c r="G8" i="18"/>
  <c r="G9" i="18"/>
  <c r="G10" i="18"/>
  <c r="G7" i="18"/>
  <c r="I61" i="9" l="1"/>
  <c r="R61" i="9"/>
  <c r="I46" i="21"/>
  <c r="S41" i="2"/>
  <c r="M11" i="18"/>
  <c r="G11" i="18"/>
  <c r="J11" i="7"/>
  <c r="S24" i="15"/>
  <c r="F11" i="8" l="1"/>
  <c r="H11" i="8" l="1"/>
</calcChain>
</file>

<file path=xl/sharedStrings.xml><?xml version="1.0" encoding="utf-8"?>
<sst xmlns="http://schemas.openxmlformats.org/spreadsheetml/2006/main" count="660" uniqueCount="265">
  <si>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</si>
  <si>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</si>
  <si>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</si>
  <si>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</si>
  <si>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</si>
  <si>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</si>
  <si>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</si>
  <si>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</si>
  <si>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</si>
  <si>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</si>
  <si>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</si>
  <si>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</si>
  <si>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</si>
  <si>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</si>
  <si>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</si>
  <si>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</si>
  <si>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</si>
  <si>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</si>
  <si>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</si>
  <si>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</si>
  <si>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</si>
  <si>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</si>
  <si>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</si>
  <si>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</si>
  <si>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</si>
  <si>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</si>
  <si>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</si>
  <si>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</si>
  <si>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</si>
  <si>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</si>
  <si>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</si>
  <si>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</si>
  <si>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</si>
  <si>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</si>
  <si>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</si>
  <si>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</si>
  <si>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</si>
  <si>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</si>
  <si>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</si>
  <si>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</si>
  <si>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</si>
  <si>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</si>
  <si>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</si>
  <si>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شمش طلا CD1GOB0001</t>
  </si>
  <si>
    <t>شمش نقره CD1SIB0001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</si>
  <si>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</si>
  <si>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</si>
  <si>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</si>
  <si>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</si>
  <si>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</si>
  <si>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</si>
  <si>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</si>
  <si>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</si>
  <si>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</si>
  <si>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</si>
  <si>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</si>
  <si>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</si>
  <si>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</si>
  <si>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</si>
  <si>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-</t>
  </si>
  <si>
    <t>اختیارخ فولاد-1900-1404/09/12</t>
  </si>
  <si>
    <t>1404/09/12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</si>
  <si>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</si>
  <si>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</si>
  <si>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</si>
  <si>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</si>
  <si>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</si>
  <si>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</si>
  <si>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</si>
  <si>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</si>
  <si>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</si>
  <si>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</si>
  <si>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</si>
  <si>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</si>
  <si>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</si>
  <si>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</si>
  <si>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</si>
  <si>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</si>
  <si>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</si>
  <si>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</si>
  <si>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</si>
  <si>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</si>
  <si>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</si>
  <si>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</si>
  <si>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</si>
  <si>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</si>
  <si>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</si>
  <si>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</si>
  <si>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</si>
  <si>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</si>
  <si>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</si>
  <si>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</si>
  <si>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</si>
  <si>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</si>
  <si>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</si>
  <si>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</si>
  <si>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</si>
  <si>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</si>
  <si>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</si>
  <si>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</si>
  <si>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</si>
  <si>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</si>
  <si>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</si>
  <si>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</si>
  <si>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</si>
  <si>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</si>
  <si>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</si>
  <si>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</si>
  <si>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</si>
  <si>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</si>
  <si>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</si>
  <si>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</si>
  <si>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</si>
  <si>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</si>
  <si>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</si>
  <si>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</si>
  <si>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</si>
  <si>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</si>
  <si>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</si>
  <si>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</si>
  <si>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</si>
  <si>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</si>
  <si>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</si>
  <si>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</si>
  <si>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</si>
  <si>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</si>
  <si>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</si>
  <si>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</si>
  <si>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</si>
  <si>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</si>
  <si>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</si>
  <si>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</si>
  <si>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</si>
  <si>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</si>
  <si>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</si>
  <si>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</si>
  <si>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</si>
  <si>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</si>
  <si>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</si>
  <si>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</si>
  <si>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</si>
  <si>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</si>
  <si>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</si>
  <si>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</si>
  <si>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</si>
  <si>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</si>
  <si>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</si>
  <si>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</si>
  <si>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</si>
  <si>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</si>
  <si>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</si>
  <si>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</si>
  <si>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</si>
  <si>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</si>
  <si>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</si>
  <si>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</si>
  <si>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</si>
  <si>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</si>
  <si>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</si>
  <si>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</si>
  <si>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</si>
  <si>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</si>
  <si>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</si>
  <si>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</si>
  <si>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</si>
  <si>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</si>
  <si>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</si>
  <si>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</si>
  <si>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</si>
  <si>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</si>
  <si>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</si>
  <si>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</si>
  <si>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</si>
  <si>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</si>
  <si>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</si>
  <si>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</si>
  <si>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</si>
  <si>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</si>
  <si>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</si>
  <si>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</si>
  <si>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</si>
  <si>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</si>
  <si>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</si>
  <si>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</si>
  <si>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</si>
  <si>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</si>
  <si>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</si>
  <si>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</si>
  <si>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درصد به کل دارایی‌ها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</si>
  <si>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</si>
  <si>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</si>
  <si>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</si>
  <si>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</si>
  <si>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</si>
  <si>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</si>
  <si>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</si>
  <si>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</si>
  <si>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</si>
  <si>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</si>
  <si>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</si>
  <si>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</si>
  <si>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2-3-</t>
  </si>
  <si>
    <t>2-3-1</t>
  </si>
  <si>
    <t>2-4-</t>
  </si>
  <si>
    <t>2-5-</t>
  </si>
  <si>
    <t>1404/07/30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</si>
  <si>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</si>
  <si>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</si>
  <si>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</si>
  <si>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</si>
  <si>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</si>
  <si>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</si>
  <si>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توسعه‌معادن‌وفلزات</t>
  </si>
  <si>
    <t>گروه مپنا</t>
  </si>
  <si>
    <t>1404/07/22</t>
  </si>
  <si>
    <t>برای ماه منتهی به 1404/08/30</t>
  </si>
  <si>
    <t>1404/08/30</t>
  </si>
  <si>
    <t>1404/7/30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</si>
  <si>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</si>
  <si>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</si>
  <si>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</si>
  <si>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</si>
  <si>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</si>
  <si>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</si>
  <si>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</si>
  <si>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</si>
  <si>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</si>
  <si>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</si>
  <si>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</si>
  <si>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</si>
  <si>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توسعه معادن و فلزات</t>
  </si>
  <si>
    <t>نوردوقطعات فولادی</t>
  </si>
  <si>
    <t>ملی صنایع مس ایران</t>
  </si>
  <si>
    <t>بانک اقتصاد نوین</t>
  </si>
  <si>
    <t>گروه صنعتی سپاهان</t>
  </si>
  <si>
    <t>حق تقدم بیمه ایران معین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</si>
  <si>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</si>
  <si>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</si>
  <si>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</si>
  <si>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</si>
  <si>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</si>
  <si>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</si>
  <si>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</si>
  <si>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</si>
  <si>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</si>
  <si>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</si>
  <si>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</si>
  <si>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</si>
  <si>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</si>
  <si>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</si>
  <si>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</si>
  <si>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</si>
  <si>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</si>
  <si>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</si>
  <si>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</si>
  <si>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</si>
  <si>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</si>
  <si>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</si>
  <si>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</si>
  <si>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</si>
  <si>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</si>
  <si>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</si>
  <si>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اختیارخ وبملت-4000-1404/09/12*</t>
  </si>
  <si>
    <t>* بابت اصلاح اعمال</t>
  </si>
  <si>
    <t>اختیارخ وبملت-3750-1404/09/12*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</si>
</sst>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0_);\(0\)"/>
  </numFmts>
  <fonts count="19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3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b/>
      <sz val="12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14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1" fillId="0" borderId="3" xfId="0" applyNumberFormat="1" applyFont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1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38" fontId="5" fillId="0" borderId="5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8" fontId="1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8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38" fontId="12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8" fontId="5" fillId="3" borderId="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left"/>
    </xf>
    <xf numFmtId="38" fontId="14" fillId="0" borderId="5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38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right" vertical="center"/>
    </xf>
    <xf numFmtId="38" fontId="1" fillId="3" borderId="0" xfId="0" applyNumberFormat="1" applyFont="1" applyFill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14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37" fontId="12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38" fontId="1" fillId="0" borderId="0" xfId="0" applyNumberFormat="1" applyFon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38" fontId="2" fillId="3" borderId="4" xfId="0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38" fontId="12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37" fontId="1" fillId="0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37" fontId="1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right" vertical="center"/>
    </xf>
    <xf numFmtId="37" fontId="2" fillId="0" borderId="0" xfId="1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37" fontId="4" fillId="0" borderId="0" xfId="1" applyNumberFormat="1" applyFont="1" applyFill="1" applyBorder="1" applyAlignment="1">
      <alignment horizontal="center" vertical="center" wrapText="1"/>
    </xf>
    <xf numFmtId="37" fontId="2" fillId="0" borderId="0" xfId="1" applyNumberFormat="1" applyFont="1" applyFill="1" applyBorder="1" applyAlignment="1">
      <alignment horizontal="center" vertical="center"/>
    </xf>
    <xf numFmtId="37" fontId="2" fillId="0" borderId="2" xfId="1" applyNumberFormat="1" applyFont="1" applyFill="1" applyBorder="1" applyAlignment="1">
      <alignment horizontal="center" vertical="center" wrapText="1"/>
    </xf>
    <xf numFmtId="37" fontId="4" fillId="0" borderId="2" xfId="1" applyNumberFormat="1" applyFont="1" applyFill="1" applyBorder="1" applyAlignment="1">
      <alignment horizontal="center" vertical="center" wrapText="1"/>
    </xf>
    <xf numFmtId="37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37" fontId="8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37" fontId="8" fillId="0" borderId="0" xfId="1" applyNumberFormat="1" applyFont="1" applyFill="1" applyAlignment="1">
      <alignment horizontal="center" vertical="center" wrapText="1"/>
    </xf>
    <xf numFmtId="164" fontId="8" fillId="0" borderId="0" xfId="1" applyNumberFormat="1" applyFont="1" applyFill="1" applyAlignment="1">
      <alignment vertical="center"/>
    </xf>
    <xf numFmtId="37" fontId="1" fillId="0" borderId="7" xfId="1" applyNumberFormat="1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37" fontId="10" fillId="0" borderId="7" xfId="1" applyNumberFormat="1" applyFont="1" applyFill="1" applyBorder="1" applyAlignment="1">
      <alignment horizontal="center" vertical="center"/>
    </xf>
    <xf numFmtId="37" fontId="5" fillId="0" borderId="7" xfId="1" applyNumberFormat="1" applyFont="1" applyFill="1" applyBorder="1" applyAlignment="1">
      <alignment horizontal="center" vertical="center"/>
    </xf>
    <xf numFmtId="37" fontId="2" fillId="0" borderId="0" xfId="1" applyNumberFormat="1" applyFont="1" applyFill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left"/>
    </xf>
    <xf numFmtId="38" fontId="8" fillId="3" borderId="0" xfId="0" applyNumberFormat="1" applyFont="1" applyFill="1" applyAlignment="1">
      <alignment horizontal="center" vertical="center"/>
    </xf>
    <xf numFmtId="38" fontId="14" fillId="0" borderId="2" xfId="0" applyNumberFormat="1" applyFont="1" applyBorder="1" applyAlignment="1">
      <alignment horizontal="center" vertical="center"/>
    </xf>
    <xf numFmtId="38" fontId="1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right" vertical="center" wrapText="1" shrinkToFit="1" readingOrder="2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" fillId="0" borderId="4" xfId="1" applyNumberFormat="1" applyFont="1" applyFill="1" applyBorder="1" applyAlignment="1">
      <alignment horizontal="center" vertical="center"/>
    </xf>
    <xf numFmtId="38" fontId="14" fillId="3" borderId="2" xfId="0" applyNumberFormat="1" applyFont="1" applyFill="1" applyBorder="1" applyAlignment="1">
      <alignment horizontal="center" vertical="center"/>
    </xf>
    <xf numFmtId="38" fontId="14" fillId="3" borderId="4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right" vertical="center" readingOrder="2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3" fontId="18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6"/>
  <sheetViews>
    <sheetView rightToLeft="1" view="pageBreakPreview" zoomScaleNormal="100" zoomScaleSheetLayoutView="100" workbookViewId="0">
      <selection activeCell="E11" sqref="E11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20" customFormat="1" ht="50.1" customHeight="1"/>
    <row r="2" spans="1:3" s="20" customFormat="1" ht="50.1" customHeight="1"/>
    <row r="3" spans="1:3" s="20" customFormat="1" ht="50.1" customHeight="1"/>
    <row r="4" spans="1:3" ht="50.1" customHeight="1">
      <c r="A4" s="165" t="s">
        <v>182</v>
      </c>
      <c r="B4" s="165"/>
      <c r="C4" s="165"/>
    </row>
    <row r="5" spans="1:3" ht="50.1" customHeight="1">
      <c r="A5" s="165" t="s">
        <v>184</v>
      </c>
      <c r="B5" s="165"/>
      <c r="C5" s="165"/>
    </row>
    <row r="6" spans="1:3" ht="50.1" customHeight="1">
      <c r="A6" s="165" t="s">
        <v>215</v>
      </c>
      <c r="B6" s="165"/>
      <c r="C6" s="165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7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/>
  <cols>
    <col min="1" max="1" width="6" style="13" bestFit="1" customWidth="1"/>
    <col min="2" max="2" width="18.140625" style="13" customWidth="1"/>
    <col min="3" max="3" width="1.28515625" style="13" customWidth="1"/>
    <col min="4" max="4" width="15.140625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9.42578125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4.28515625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9.42578125" style="13" customWidth="1"/>
    <col min="19" max="19" width="0.28515625" style="13" customWidth="1"/>
    <col min="20" max="16384" width="9.140625" style="13"/>
  </cols>
  <sheetData>
    <row r="1" spans="1:18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30" customHeight="1">
      <c r="A2" s="165" t="s">
        <v>186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30" customHeight="1">
      <c r="A4" s="90" t="s">
        <v>201</v>
      </c>
      <c r="B4" s="185" t="s">
        <v>126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ht="30" customHeight="1">
      <c r="D5" s="186" t="s">
        <v>109</v>
      </c>
      <c r="E5" s="186"/>
      <c r="F5" s="186"/>
      <c r="G5" s="186"/>
      <c r="H5" s="186"/>
      <c r="I5" s="186"/>
      <c r="J5" s="186"/>
      <c r="L5" s="186" t="s">
        <v>110</v>
      </c>
      <c r="M5" s="186"/>
      <c r="N5" s="186"/>
      <c r="O5" s="186"/>
      <c r="P5" s="186"/>
      <c r="Q5" s="186"/>
      <c r="R5" s="186"/>
    </row>
    <row r="6" spans="1:18" ht="30" customHeight="1">
      <c r="A6" s="186" t="s">
        <v>127</v>
      </c>
      <c r="B6" s="186"/>
      <c r="D6" s="1" t="s">
        <v>128</v>
      </c>
      <c r="F6" s="1" t="s">
        <v>113</v>
      </c>
      <c r="H6" s="1" t="s">
        <v>114</v>
      </c>
      <c r="J6" s="1" t="s">
        <v>45</v>
      </c>
      <c r="L6" s="1" t="s">
        <v>128</v>
      </c>
      <c r="N6" s="1" t="s">
        <v>113</v>
      </c>
      <c r="P6" s="1" t="s">
        <v>114</v>
      </c>
      <c r="R6" s="1" t="s">
        <v>45</v>
      </c>
    </row>
    <row r="7" spans="1:18" ht="30" customHeight="1">
      <c r="A7" s="191"/>
      <c r="B7" s="191"/>
    </row>
  </sheetData>
  <mergeCells count="8">
    <mergeCell ref="A7:B7"/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8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/>
  <cols>
    <col min="1" max="1" width="7.7109375" style="4" customWidth="1"/>
    <col min="2" max="2" width="6.710937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0.42578125" style="4" customWidth="1"/>
    <col min="11" max="11" width="9.140625" style="4" customWidth="1"/>
    <col min="12" max="12" width="1.28515625" style="4" customWidth="1"/>
    <col min="13" max="13" width="28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28.5703125" style="4" customWidth="1"/>
    <col min="18" max="18" width="0.28515625" style="13" customWidth="1"/>
    <col min="19" max="16384" width="9.140625" style="13"/>
  </cols>
  <sheetData>
    <row r="1" spans="1:17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 ht="30" customHeight="1">
      <c r="A2" s="165" t="s">
        <v>187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 s="26" customFormat="1" ht="30" customHeight="1">
      <c r="A4" s="90" t="s">
        <v>202</v>
      </c>
      <c r="B4" s="185" t="s">
        <v>129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7" ht="30" customHeight="1">
      <c r="A5" s="165" t="s">
        <v>132</v>
      </c>
      <c r="B5" s="165"/>
      <c r="D5" s="165" t="s">
        <v>133</v>
      </c>
      <c r="F5" s="165" t="s">
        <v>134</v>
      </c>
      <c r="H5" s="165" t="s">
        <v>56</v>
      </c>
      <c r="J5" s="165" t="s">
        <v>135</v>
      </c>
      <c r="K5" s="165"/>
      <c r="M5" s="198" t="s">
        <v>130</v>
      </c>
      <c r="O5" s="165" t="s">
        <v>136</v>
      </c>
      <c r="Q5" s="198" t="s">
        <v>131</v>
      </c>
    </row>
    <row r="6" spans="1:17" ht="30" customHeight="1">
      <c r="A6" s="190"/>
      <c r="B6" s="190"/>
      <c r="D6" s="190"/>
      <c r="F6" s="190"/>
      <c r="H6" s="190"/>
      <c r="J6" s="190"/>
      <c r="K6" s="190"/>
      <c r="M6" s="198"/>
      <c r="O6" s="190"/>
      <c r="Q6" s="198"/>
    </row>
    <row r="7" spans="1:17" ht="30" customHeight="1">
      <c r="A7" s="197"/>
      <c r="B7" s="197"/>
      <c r="D7" s="5"/>
      <c r="F7" s="5"/>
    </row>
    <row r="8" spans="1:17" ht="30" customHeight="1">
      <c r="A8" s="165"/>
      <c r="B8" s="165"/>
      <c r="C8" s="165"/>
      <c r="D8" s="165"/>
      <c r="E8" s="165"/>
      <c r="F8" s="165"/>
      <c r="G8" s="165"/>
      <c r="H8" s="165"/>
      <c r="I8" s="165"/>
      <c r="J8" s="165"/>
    </row>
  </sheetData>
  <mergeCells count="14">
    <mergeCell ref="A7:B7"/>
    <mergeCell ref="A8:J8"/>
    <mergeCell ref="A1:Q1"/>
    <mergeCell ref="A2:Q2"/>
    <mergeCell ref="A3:Q3"/>
    <mergeCell ref="B4:Q4"/>
    <mergeCell ref="M5:M6"/>
    <mergeCell ref="Q5:Q6"/>
    <mergeCell ref="A5:B6"/>
    <mergeCell ref="D5:D6"/>
    <mergeCell ref="F5:F6"/>
    <mergeCell ref="H5:H6"/>
    <mergeCell ref="J5:K6"/>
    <mergeCell ref="O5:O6"/>
  </mergeCells>
  <pageMargins left="0.39" right="0.39" top="0.39" bottom="0.39" header="0" footer="0"/>
  <pageSetup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1"/>
  <sheetViews>
    <sheetView rightToLeft="1" view="pageBreakPreview" zoomScaleNormal="100" zoomScaleSheetLayoutView="100" workbookViewId="0">
      <selection activeCell="D11" sqref="D11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10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30" customHeight="1">
      <c r="A2" s="165" t="s">
        <v>186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30" customHeight="1">
      <c r="A4" s="90" t="s">
        <v>203</v>
      </c>
      <c r="B4" s="185" t="s">
        <v>137</v>
      </c>
      <c r="C4" s="185"/>
      <c r="D4" s="185"/>
      <c r="E4" s="185"/>
      <c r="F4" s="185"/>
      <c r="G4" s="185"/>
      <c r="H4" s="185"/>
      <c r="I4" s="185"/>
      <c r="J4" s="185"/>
    </row>
    <row r="5" spans="1:10" ht="30" customHeight="1">
      <c r="A5" s="199"/>
      <c r="B5" s="199"/>
      <c r="D5" s="186" t="s">
        <v>109</v>
      </c>
      <c r="E5" s="186"/>
      <c r="F5" s="186"/>
      <c r="H5" s="186" t="s">
        <v>110</v>
      </c>
      <c r="I5" s="186"/>
      <c r="J5" s="186"/>
    </row>
    <row r="6" spans="1:10" ht="44.25" customHeight="1">
      <c r="A6" s="186" t="s">
        <v>138</v>
      </c>
      <c r="B6" s="186"/>
      <c r="D6" s="12" t="s">
        <v>139</v>
      </c>
      <c r="E6" s="5"/>
      <c r="F6" s="12" t="s">
        <v>140</v>
      </c>
      <c r="H6" s="12" t="s">
        <v>139</v>
      </c>
      <c r="I6" s="5"/>
      <c r="J6" s="12" t="s">
        <v>140</v>
      </c>
    </row>
    <row r="7" spans="1:10" ht="30" customHeight="1">
      <c r="A7" s="197" t="s">
        <v>92</v>
      </c>
      <c r="B7" s="197"/>
      <c r="D7" s="6">
        <v>97512</v>
      </c>
      <c r="F7" s="7"/>
      <c r="H7" s="6">
        <v>853423</v>
      </c>
      <c r="J7" s="7"/>
    </row>
    <row r="8" spans="1:10" ht="30" customHeight="1">
      <c r="A8" s="199" t="s">
        <v>93</v>
      </c>
      <c r="B8" s="199"/>
      <c r="D8" s="8">
        <v>125314</v>
      </c>
      <c r="F8" s="9"/>
      <c r="H8" s="8">
        <v>651345</v>
      </c>
      <c r="J8" s="9"/>
    </row>
    <row r="9" spans="1:10" ht="30" customHeight="1">
      <c r="A9" s="199" t="s">
        <v>94</v>
      </c>
      <c r="B9" s="199"/>
      <c r="D9" s="8">
        <v>17362</v>
      </c>
      <c r="F9" s="9"/>
      <c r="H9" s="8">
        <v>473287932</v>
      </c>
      <c r="J9" s="9"/>
    </row>
    <row r="10" spans="1:10" ht="30" customHeight="1">
      <c r="A10" s="199" t="s">
        <v>95</v>
      </c>
      <c r="B10" s="199"/>
      <c r="D10" s="10">
        <v>14430</v>
      </c>
      <c r="F10" s="11"/>
      <c r="H10" s="10">
        <v>73621</v>
      </c>
      <c r="J10" s="11"/>
    </row>
    <row r="11" spans="1:10" ht="30" customHeight="1">
      <c r="A11" s="165" t="s">
        <v>45</v>
      </c>
      <c r="B11" s="165"/>
      <c r="D11" s="31">
        <f>SUM(D7:D10)</f>
        <v>254618</v>
      </c>
      <c r="E11" s="21"/>
      <c r="F11" s="31"/>
      <c r="G11" s="21"/>
      <c r="H11" s="31">
        <f>SUM(H7:H10)</f>
        <v>474866321</v>
      </c>
      <c r="I11" s="21"/>
      <c r="J11" s="31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12"/>
  <sheetViews>
    <sheetView rightToLeft="1" view="pageBreakPreview" zoomScaleNormal="100" zoomScaleSheetLayoutView="100" workbookViewId="0">
      <selection activeCell="D9" sqref="D9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</cols>
  <sheetData>
    <row r="1" spans="1:10" ht="30" customHeight="1">
      <c r="A1" s="165" t="s">
        <v>182</v>
      </c>
      <c r="B1" s="165"/>
      <c r="C1" s="165"/>
      <c r="D1" s="165"/>
      <c r="E1" s="165"/>
      <c r="F1" s="165"/>
    </row>
    <row r="2" spans="1:10" ht="30" customHeight="1">
      <c r="A2" s="165" t="s">
        <v>186</v>
      </c>
      <c r="B2" s="165"/>
      <c r="C2" s="165"/>
      <c r="D2" s="165"/>
      <c r="E2" s="165"/>
      <c r="F2" s="165"/>
    </row>
    <row r="3" spans="1:10" ht="30" customHeight="1">
      <c r="A3" s="165" t="s">
        <v>215</v>
      </c>
      <c r="B3" s="165"/>
      <c r="C3" s="165"/>
      <c r="D3" s="165"/>
      <c r="E3" s="165"/>
      <c r="F3" s="165"/>
    </row>
    <row r="4" spans="1:10" s="20" customFormat="1" ht="30" customHeight="1">
      <c r="A4" s="90" t="s">
        <v>204</v>
      </c>
      <c r="B4" s="185" t="s">
        <v>108</v>
      </c>
      <c r="C4" s="185"/>
      <c r="D4" s="185"/>
      <c r="E4" s="185"/>
      <c r="F4" s="185"/>
    </row>
    <row r="5" spans="1:10" ht="30" customHeight="1">
      <c r="A5" s="165" t="s">
        <v>108</v>
      </c>
      <c r="B5" s="165"/>
      <c r="D5" s="1" t="s">
        <v>109</v>
      </c>
      <c r="F5" s="1" t="s">
        <v>110</v>
      </c>
      <c r="G5" s="27"/>
      <c r="H5" s="34"/>
    </row>
    <row r="6" spans="1:10" ht="30" customHeight="1">
      <c r="A6" s="190"/>
      <c r="B6" s="190"/>
      <c r="D6" s="2" t="s">
        <v>89</v>
      </c>
      <c r="F6" s="2" t="s">
        <v>89</v>
      </c>
    </row>
    <row r="7" spans="1:10" ht="30" customHeight="1">
      <c r="A7" s="195" t="s">
        <v>108</v>
      </c>
      <c r="B7" s="195"/>
      <c r="D7" s="6">
        <v>0</v>
      </c>
      <c r="F7" s="6">
        <v>5746864600</v>
      </c>
    </row>
    <row r="8" spans="1:10" ht="30" customHeight="1">
      <c r="A8" s="196" t="s">
        <v>141</v>
      </c>
      <c r="B8" s="196"/>
      <c r="D8" s="8">
        <v>0</v>
      </c>
      <c r="F8" s="8">
        <v>0</v>
      </c>
    </row>
    <row r="9" spans="1:10" ht="30" customHeight="1">
      <c r="A9" s="196" t="s">
        <v>142</v>
      </c>
      <c r="B9" s="196"/>
      <c r="D9" s="10">
        <v>157393998</v>
      </c>
      <c r="F9" s="10">
        <v>633489793</v>
      </c>
    </row>
    <row r="10" spans="1:10" ht="30" customHeight="1">
      <c r="A10" s="165" t="s">
        <v>45</v>
      </c>
      <c r="B10" s="165"/>
      <c r="D10" s="31">
        <f>SUM(D7:D9)</f>
        <v>157393998</v>
      </c>
      <c r="E10" s="21"/>
      <c r="F10" s="31">
        <f>SUM(F7:F9)</f>
        <v>6380354393</v>
      </c>
      <c r="J10" s="35"/>
    </row>
    <row r="11" spans="1:10" ht="30" customHeight="1">
      <c r="A11" s="199"/>
      <c r="B11" s="199"/>
      <c r="J11" s="35"/>
    </row>
    <row r="12" spans="1:10" ht="30" customHeight="1">
      <c r="J12" s="35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V27"/>
  <sheetViews>
    <sheetView rightToLeft="1" view="pageBreakPreview" topLeftCell="A2" zoomScaleNormal="100" zoomScaleSheetLayoutView="100" workbookViewId="0">
      <selection activeCell="F9" sqref="F9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5703125" style="4" customWidth="1"/>
    <col min="10" max="10" width="1.28515625" style="4" customWidth="1"/>
    <col min="11" max="11" width="18.710937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20.42578125" style="4" customWidth="1"/>
    <col min="16" max="16" width="1.28515625" style="4" customWidth="1"/>
    <col min="17" max="17" width="18.5703125" style="38" customWidth="1"/>
    <col min="18" max="18" width="1.28515625" style="4" customWidth="1"/>
    <col min="19" max="19" width="20.5703125" style="4" customWidth="1"/>
    <col min="20" max="20" width="0.28515625" style="13" customWidth="1"/>
    <col min="21" max="21" width="6.7109375" style="13" customWidth="1"/>
    <col min="22" max="22" width="14.7109375" style="13" bestFit="1" customWidth="1"/>
    <col min="23" max="16384" width="9.140625" style="13"/>
  </cols>
  <sheetData>
    <row r="1" spans="1:19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30" customHeight="1">
      <c r="A2" s="165" t="s">
        <v>186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19" s="26" customFormat="1" ht="30" customHeight="1">
      <c r="A4" s="185" t="s">
        <v>112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19" ht="30" customHeight="1">
      <c r="A5" s="186" t="s">
        <v>47</v>
      </c>
      <c r="C5" s="186" t="s">
        <v>143</v>
      </c>
      <c r="D5" s="186"/>
      <c r="E5" s="186"/>
      <c r="F5" s="186"/>
      <c r="G5" s="186"/>
      <c r="I5" s="186" t="s">
        <v>109</v>
      </c>
      <c r="J5" s="186"/>
      <c r="K5" s="186"/>
      <c r="L5" s="186"/>
      <c r="M5" s="186"/>
      <c r="O5" s="186" t="s">
        <v>110</v>
      </c>
      <c r="P5" s="186"/>
      <c r="Q5" s="186"/>
      <c r="R5" s="186"/>
      <c r="S5" s="186"/>
    </row>
    <row r="6" spans="1:19" ht="42">
      <c r="A6" s="186"/>
      <c r="C6" s="12" t="s">
        <v>144</v>
      </c>
      <c r="D6" s="5"/>
      <c r="E6" s="12" t="s">
        <v>145</v>
      </c>
      <c r="F6" s="5"/>
      <c r="G6" s="12" t="s">
        <v>146</v>
      </c>
      <c r="I6" s="12" t="s">
        <v>147</v>
      </c>
      <c r="J6" s="5"/>
      <c r="K6" s="12" t="s">
        <v>148</v>
      </c>
      <c r="L6" s="5"/>
      <c r="M6" s="12" t="s">
        <v>149</v>
      </c>
      <c r="O6" s="12" t="s">
        <v>147</v>
      </c>
      <c r="P6" s="5"/>
      <c r="Q6" s="36" t="s">
        <v>148</v>
      </c>
      <c r="R6" s="5"/>
      <c r="S6" s="12" t="s">
        <v>149</v>
      </c>
    </row>
    <row r="7" spans="1:19" ht="30" customHeight="1">
      <c r="A7" s="29" t="s">
        <v>19</v>
      </c>
      <c r="C7" s="24" t="s">
        <v>150</v>
      </c>
      <c r="D7" s="15"/>
      <c r="E7" s="17">
        <v>74265654</v>
      </c>
      <c r="F7" s="15"/>
      <c r="G7" s="17">
        <v>240</v>
      </c>
      <c r="I7" s="6">
        <v>0</v>
      </c>
      <c r="K7" s="6">
        <v>0</v>
      </c>
      <c r="M7" s="6">
        <v>0</v>
      </c>
      <c r="O7" s="104">
        <v>17823756960</v>
      </c>
      <c r="P7" s="51"/>
      <c r="Q7" s="108">
        <v>0</v>
      </c>
      <c r="R7" s="51"/>
      <c r="S7" s="104">
        <f>SUM(O7:Q7)</f>
        <v>17823756960</v>
      </c>
    </row>
    <row r="8" spans="1:19" ht="30" customHeight="1">
      <c r="A8" s="30" t="s">
        <v>213</v>
      </c>
      <c r="C8" s="18" t="s">
        <v>214</v>
      </c>
      <c r="D8" s="15"/>
      <c r="E8" s="19">
        <v>4500000</v>
      </c>
      <c r="F8" s="15"/>
      <c r="G8" s="19">
        <v>620</v>
      </c>
      <c r="I8" s="8">
        <v>0</v>
      </c>
      <c r="K8" s="38">
        <v>0</v>
      </c>
      <c r="M8" s="8">
        <v>0</v>
      </c>
      <c r="O8" s="56">
        <v>2790000000</v>
      </c>
      <c r="P8" s="51"/>
      <c r="Q8" s="57">
        <v>-340571257</v>
      </c>
      <c r="R8" s="51"/>
      <c r="S8" s="56">
        <f>O8+Q8</f>
        <v>2449428743</v>
      </c>
    </row>
    <row r="9" spans="1:19" ht="30" customHeight="1">
      <c r="A9" s="30" t="s">
        <v>34</v>
      </c>
      <c r="C9" s="18" t="s">
        <v>151</v>
      </c>
      <c r="D9" s="15"/>
      <c r="E9" s="19">
        <v>6366883</v>
      </c>
      <c r="F9" s="15"/>
      <c r="G9" s="19">
        <v>500</v>
      </c>
      <c r="I9" s="8">
        <v>0</v>
      </c>
      <c r="K9" s="8">
        <v>0</v>
      </c>
      <c r="M9" s="8">
        <v>0</v>
      </c>
      <c r="O9" s="56">
        <v>3183441500</v>
      </c>
      <c r="P9" s="51"/>
      <c r="Q9" s="57">
        <v>0</v>
      </c>
      <c r="R9" s="51"/>
      <c r="S9" s="56">
        <f>SUM(O9:Q9)</f>
        <v>3183441500</v>
      </c>
    </row>
    <row r="10" spans="1:19" ht="30" customHeight="1">
      <c r="A10" s="30" t="s">
        <v>36</v>
      </c>
      <c r="C10" s="18" t="s">
        <v>4</v>
      </c>
      <c r="D10" s="15"/>
      <c r="E10" s="19">
        <v>78000000</v>
      </c>
      <c r="F10" s="15"/>
      <c r="G10" s="19">
        <v>370</v>
      </c>
      <c r="I10" s="8">
        <v>0</v>
      </c>
      <c r="K10" s="8">
        <v>0</v>
      </c>
      <c r="M10" s="8">
        <v>0</v>
      </c>
      <c r="O10" s="56">
        <v>28860000000</v>
      </c>
      <c r="P10" s="51"/>
      <c r="Q10" s="57">
        <v>0</v>
      </c>
      <c r="R10" s="51"/>
      <c r="S10" s="56">
        <f t="shared" ref="S10:S23" si="0">SUM(O10:Q10)</f>
        <v>28860000000</v>
      </c>
    </row>
    <row r="11" spans="1:19" ht="30" customHeight="1">
      <c r="A11" s="30" t="s">
        <v>31</v>
      </c>
      <c r="C11" s="18" t="s">
        <v>152</v>
      </c>
      <c r="D11" s="15"/>
      <c r="E11" s="19">
        <v>316456557</v>
      </c>
      <c r="F11" s="15"/>
      <c r="G11" s="19">
        <v>280</v>
      </c>
      <c r="I11" s="8">
        <v>0</v>
      </c>
      <c r="K11" s="8">
        <v>0</v>
      </c>
      <c r="M11" s="8">
        <v>0</v>
      </c>
      <c r="O11" s="56">
        <v>88607835960</v>
      </c>
      <c r="P11" s="51"/>
      <c r="Q11" s="57">
        <v>0</v>
      </c>
      <c r="R11" s="51"/>
      <c r="S11" s="56">
        <f t="shared" si="0"/>
        <v>88607835960</v>
      </c>
    </row>
    <row r="12" spans="1:19" ht="30" customHeight="1">
      <c r="A12" s="30" t="s">
        <v>29</v>
      </c>
      <c r="C12" s="18" t="s">
        <v>153</v>
      </c>
      <c r="D12" s="15"/>
      <c r="E12" s="19">
        <v>25299999</v>
      </c>
      <c r="F12" s="15"/>
      <c r="G12" s="19">
        <v>160</v>
      </c>
      <c r="I12" s="8">
        <v>0</v>
      </c>
      <c r="K12" s="8">
        <v>0</v>
      </c>
      <c r="M12" s="8">
        <v>0</v>
      </c>
      <c r="O12" s="56">
        <v>4047999840</v>
      </c>
      <c r="P12" s="51"/>
      <c r="Q12" s="57">
        <v>0</v>
      </c>
      <c r="R12" s="51"/>
      <c r="S12" s="56">
        <f t="shared" si="0"/>
        <v>4047999840</v>
      </c>
    </row>
    <row r="13" spans="1:19" ht="30" customHeight="1">
      <c r="A13" s="30" t="s">
        <v>18</v>
      </c>
      <c r="C13" s="18" t="s">
        <v>4</v>
      </c>
      <c r="D13" s="15"/>
      <c r="E13" s="19">
        <v>1</v>
      </c>
      <c r="F13" s="15"/>
      <c r="G13" s="19">
        <v>90</v>
      </c>
      <c r="I13" s="8">
        <v>0</v>
      </c>
      <c r="K13" s="8">
        <v>0</v>
      </c>
      <c r="M13" s="8">
        <v>0</v>
      </c>
      <c r="O13" s="56">
        <v>90</v>
      </c>
      <c r="P13" s="51"/>
      <c r="Q13" s="57">
        <v>-12</v>
      </c>
      <c r="R13" s="51"/>
      <c r="S13" s="56">
        <f t="shared" si="0"/>
        <v>78</v>
      </c>
    </row>
    <row r="14" spans="1:19" ht="30" customHeight="1">
      <c r="A14" s="30" t="s">
        <v>22</v>
      </c>
      <c r="C14" s="18" t="s">
        <v>151</v>
      </c>
      <c r="D14" s="15"/>
      <c r="E14" s="19">
        <v>4927153</v>
      </c>
      <c r="F14" s="15"/>
      <c r="G14" s="19">
        <v>1610</v>
      </c>
      <c r="I14" s="8">
        <v>0</v>
      </c>
      <c r="K14" s="8">
        <v>0</v>
      </c>
      <c r="M14" s="8">
        <v>0</v>
      </c>
      <c r="O14" s="56">
        <v>7932716330</v>
      </c>
      <c r="P14" s="51"/>
      <c r="Q14" s="57">
        <v>0</v>
      </c>
      <c r="R14" s="51"/>
      <c r="S14" s="56">
        <f t="shared" si="0"/>
        <v>7932716330</v>
      </c>
    </row>
    <row r="15" spans="1:19" ht="30" customHeight="1">
      <c r="A15" s="30" t="s">
        <v>32</v>
      </c>
      <c r="C15" s="18" t="s">
        <v>154</v>
      </c>
      <c r="D15" s="15"/>
      <c r="E15" s="19">
        <v>2</v>
      </c>
      <c r="F15" s="15"/>
      <c r="G15" s="19">
        <v>62</v>
      </c>
      <c r="I15" s="8">
        <v>0</v>
      </c>
      <c r="K15" s="8">
        <v>0</v>
      </c>
      <c r="M15" s="8">
        <v>0</v>
      </c>
      <c r="O15" s="56">
        <v>124</v>
      </c>
      <c r="P15" s="51"/>
      <c r="Q15" s="57">
        <v>-15</v>
      </c>
      <c r="R15" s="51"/>
      <c r="S15" s="56">
        <f t="shared" si="0"/>
        <v>109</v>
      </c>
    </row>
    <row r="16" spans="1:19" ht="30" customHeight="1">
      <c r="A16" s="30" t="s">
        <v>33</v>
      </c>
      <c r="C16" s="18" t="s">
        <v>4</v>
      </c>
      <c r="D16" s="15"/>
      <c r="E16" s="19">
        <v>62362562</v>
      </c>
      <c r="F16" s="15"/>
      <c r="G16" s="19">
        <v>420</v>
      </c>
      <c r="I16" s="8">
        <v>0</v>
      </c>
      <c r="K16" s="8">
        <v>0</v>
      </c>
      <c r="M16" s="8">
        <v>0</v>
      </c>
      <c r="O16" s="56">
        <v>26192276040</v>
      </c>
      <c r="P16" s="51"/>
      <c r="Q16" s="57">
        <v>0</v>
      </c>
      <c r="R16" s="51"/>
      <c r="S16" s="56">
        <f t="shared" si="0"/>
        <v>26192276040</v>
      </c>
    </row>
    <row r="17" spans="1:22" ht="30" customHeight="1">
      <c r="A17" s="30" t="s">
        <v>35</v>
      </c>
      <c r="C17" s="18" t="s">
        <v>155</v>
      </c>
      <c r="D17" s="15"/>
      <c r="E17" s="19">
        <v>660000</v>
      </c>
      <c r="F17" s="15"/>
      <c r="G17" s="19">
        <v>722</v>
      </c>
      <c r="I17" s="8">
        <v>0</v>
      </c>
      <c r="K17" s="8">
        <v>0</v>
      </c>
      <c r="M17" s="8">
        <v>0</v>
      </c>
      <c r="O17" s="56">
        <v>476520000</v>
      </c>
      <c r="P17" s="51"/>
      <c r="Q17" s="57">
        <v>-37857201</v>
      </c>
      <c r="R17" s="51"/>
      <c r="S17" s="56">
        <f t="shared" si="0"/>
        <v>438662799</v>
      </c>
    </row>
    <row r="18" spans="1:22" ht="30" customHeight="1">
      <c r="A18" s="30" t="s">
        <v>15</v>
      </c>
      <c r="C18" s="18" t="s">
        <v>151</v>
      </c>
      <c r="D18" s="15"/>
      <c r="E18" s="19">
        <v>231037995</v>
      </c>
      <c r="F18" s="15"/>
      <c r="G18" s="19">
        <v>7</v>
      </c>
      <c r="I18" s="8">
        <v>0</v>
      </c>
      <c r="K18" s="8">
        <v>0</v>
      </c>
      <c r="M18" s="8">
        <v>0</v>
      </c>
      <c r="O18" s="56">
        <v>1617265965</v>
      </c>
      <c r="P18" s="51"/>
      <c r="Q18" s="57">
        <v>0</v>
      </c>
      <c r="R18" s="51"/>
      <c r="S18" s="56">
        <f t="shared" si="0"/>
        <v>1617265965</v>
      </c>
    </row>
    <row r="19" spans="1:22" ht="30" customHeight="1">
      <c r="A19" s="30" t="s">
        <v>26</v>
      </c>
      <c r="C19" s="18" t="s">
        <v>155</v>
      </c>
      <c r="D19" s="15"/>
      <c r="E19" s="19">
        <v>2000591</v>
      </c>
      <c r="F19" s="15"/>
      <c r="G19" s="19">
        <v>1500</v>
      </c>
      <c r="I19" s="8">
        <v>0</v>
      </c>
      <c r="K19" s="8">
        <v>0</v>
      </c>
      <c r="M19" s="8">
        <v>0</v>
      </c>
      <c r="O19" s="56">
        <v>3000886500</v>
      </c>
      <c r="P19" s="51"/>
      <c r="Q19" s="57">
        <v>0</v>
      </c>
      <c r="R19" s="51"/>
      <c r="S19" s="56">
        <f t="shared" si="0"/>
        <v>3000886500</v>
      </c>
    </row>
    <row r="20" spans="1:22" ht="30" customHeight="1">
      <c r="A20" s="30" t="s">
        <v>37</v>
      </c>
      <c r="C20" s="18" t="s">
        <v>153</v>
      </c>
      <c r="D20" s="15"/>
      <c r="E20" s="19">
        <v>281250</v>
      </c>
      <c r="F20" s="15"/>
      <c r="G20" s="19">
        <v>300</v>
      </c>
      <c r="I20" s="8">
        <v>0</v>
      </c>
      <c r="K20" s="8">
        <v>0</v>
      </c>
      <c r="M20" s="8">
        <v>0</v>
      </c>
      <c r="O20" s="56">
        <v>84375000</v>
      </c>
      <c r="P20" s="51"/>
      <c r="Q20" s="57">
        <v>0</v>
      </c>
      <c r="R20" s="51"/>
      <c r="S20" s="56">
        <f t="shared" si="0"/>
        <v>84375000</v>
      </c>
    </row>
    <row r="21" spans="1:22" ht="30" customHeight="1">
      <c r="A21" s="30" t="s">
        <v>25</v>
      </c>
      <c r="C21" s="18" t="s">
        <v>156</v>
      </c>
      <c r="D21" s="15"/>
      <c r="E21" s="19">
        <v>200000</v>
      </c>
      <c r="F21" s="15"/>
      <c r="G21" s="19">
        <v>600</v>
      </c>
      <c r="I21" s="8">
        <v>0</v>
      </c>
      <c r="K21" s="8">
        <v>0</v>
      </c>
      <c r="M21" s="8">
        <v>0</v>
      </c>
      <c r="O21" s="56">
        <v>120000000</v>
      </c>
      <c r="P21" s="51"/>
      <c r="Q21" s="57">
        <v>0</v>
      </c>
      <c r="R21" s="51"/>
      <c r="S21" s="56">
        <f t="shared" si="0"/>
        <v>120000000</v>
      </c>
    </row>
    <row r="22" spans="1:22" ht="30" customHeight="1">
      <c r="A22" s="30" t="s">
        <v>27</v>
      </c>
      <c r="C22" s="18" t="s">
        <v>4</v>
      </c>
      <c r="D22" s="15"/>
      <c r="E22" s="19">
        <v>199997</v>
      </c>
      <c r="F22" s="15"/>
      <c r="G22" s="19">
        <v>118</v>
      </c>
      <c r="I22" s="8">
        <v>0</v>
      </c>
      <c r="K22" s="8">
        <v>0</v>
      </c>
      <c r="M22" s="8">
        <v>0</v>
      </c>
      <c r="O22" s="56">
        <v>23599646</v>
      </c>
      <c r="P22" s="51"/>
      <c r="Q22" s="57">
        <v>0</v>
      </c>
      <c r="R22" s="51"/>
      <c r="S22" s="56">
        <f t="shared" si="0"/>
        <v>23599646</v>
      </c>
    </row>
    <row r="23" spans="1:22" ht="30" customHeight="1">
      <c r="A23" s="30" t="s">
        <v>23</v>
      </c>
      <c r="C23" s="18" t="s">
        <v>157</v>
      </c>
      <c r="D23" s="15"/>
      <c r="E23" s="19">
        <v>220000</v>
      </c>
      <c r="F23" s="15"/>
      <c r="G23" s="19">
        <v>2350</v>
      </c>
      <c r="I23" s="10">
        <v>0</v>
      </c>
      <c r="K23" s="10">
        <v>0</v>
      </c>
      <c r="M23" s="10">
        <v>0</v>
      </c>
      <c r="O23" s="107">
        <v>517000000</v>
      </c>
      <c r="P23" s="51"/>
      <c r="Q23" s="109">
        <v>0</v>
      </c>
      <c r="R23" s="51"/>
      <c r="S23" s="56">
        <f t="shared" si="0"/>
        <v>517000000</v>
      </c>
    </row>
    <row r="24" spans="1:22" ht="30" customHeight="1">
      <c r="A24" s="21" t="s">
        <v>45</v>
      </c>
      <c r="C24" s="8"/>
      <c r="E24" s="8"/>
      <c r="G24" s="8"/>
      <c r="I24" s="31">
        <f>SUM(I7:I23)</f>
        <v>0</v>
      </c>
      <c r="J24" s="21"/>
      <c r="K24" s="39">
        <f>SUM(K7:K23)</f>
        <v>0</v>
      </c>
      <c r="L24" s="21"/>
      <c r="M24" s="31">
        <f>SUM(M7:M23)</f>
        <v>0</v>
      </c>
      <c r="N24" s="21"/>
      <c r="O24" s="31">
        <f>SUM(O7:O23)</f>
        <v>185277673955</v>
      </c>
      <c r="P24" s="21"/>
      <c r="Q24" s="39">
        <f>SUM(Q7:Q23)</f>
        <v>-378428485</v>
      </c>
      <c r="R24" s="21"/>
      <c r="S24" s="31">
        <f>SUM(S7:S23)</f>
        <v>184899245470</v>
      </c>
    </row>
    <row r="27" spans="1:22" ht="30" customHeight="1">
      <c r="V27" s="42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  <ignoredErrors>
    <ignoredError sqref="S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6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/>
  <cols>
    <col min="1" max="1" width="27.42578125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7.28515625" style="4" customWidth="1"/>
    <col min="8" max="8" width="1.28515625" style="4" customWidth="1"/>
    <col min="9" max="9" width="23.28515625" style="4" customWidth="1"/>
    <col min="10" max="10" width="1.28515625" style="4" customWidth="1"/>
    <col min="11" max="11" width="23.140625" style="4" customWidth="1"/>
    <col min="12" max="12" width="0.28515625" style="13" customWidth="1"/>
    <col min="13" max="16384" width="9.140625" style="13"/>
  </cols>
  <sheetData>
    <row r="1" spans="1:11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30" customHeight="1">
      <c r="A2" s="165" t="s">
        <v>187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ht="30" customHeight="1">
      <c r="A4" s="185" t="s">
        <v>125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ht="24.75" customHeight="1">
      <c r="A5" s="165" t="s">
        <v>158</v>
      </c>
      <c r="C5" s="200" t="s">
        <v>159</v>
      </c>
      <c r="E5" s="200" t="s">
        <v>160</v>
      </c>
      <c r="G5" s="200" t="s">
        <v>161</v>
      </c>
      <c r="I5" s="1" t="s">
        <v>109</v>
      </c>
      <c r="K5" s="1" t="s">
        <v>110</v>
      </c>
    </row>
    <row r="6" spans="1:11" ht="27.75" customHeight="1">
      <c r="A6" s="190"/>
      <c r="C6" s="188"/>
      <c r="E6" s="188"/>
      <c r="G6" s="188"/>
      <c r="I6" s="12" t="s">
        <v>162</v>
      </c>
      <c r="K6" s="12" t="s">
        <v>162</v>
      </c>
    </row>
  </sheetData>
  <mergeCells count="8">
    <mergeCell ref="A1:K1"/>
    <mergeCell ref="A2:K2"/>
    <mergeCell ref="A3:K3"/>
    <mergeCell ref="A4:K4"/>
    <mergeCell ref="E5:E6"/>
    <mergeCell ref="G5:G6"/>
    <mergeCell ref="C5:C6"/>
    <mergeCell ref="A5:A6"/>
  </mergeCells>
  <pageMargins left="0.39" right="0.39" top="0.39" bottom="0.39" header="0" footer="0"/>
  <pageSetup scale="9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6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15.5703125" style="4" customWidth="1"/>
    <col min="6" max="6" width="1.28515625" style="4" customWidth="1"/>
    <col min="7" max="7" width="20.710937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10.42578125" style="4" customWidth="1"/>
    <col min="18" max="18" width="1.28515625" style="4" customWidth="1"/>
    <col min="19" max="19" width="15.5703125" style="4" customWidth="1"/>
    <col min="20" max="20" width="0.28515625" style="13" customWidth="1"/>
    <col min="21" max="16384" width="9.140625" style="13"/>
  </cols>
  <sheetData>
    <row r="1" spans="1:19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30" customHeight="1">
      <c r="A2" s="165" t="s">
        <v>186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19" ht="30" customHeight="1">
      <c r="A4" s="185" t="s">
        <v>163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19" ht="24.75" customHeight="1">
      <c r="A5" s="186" t="s">
        <v>99</v>
      </c>
      <c r="C5" s="200" t="s">
        <v>164</v>
      </c>
      <c r="E5" s="200" t="s">
        <v>77</v>
      </c>
      <c r="G5" s="200" t="s">
        <v>165</v>
      </c>
      <c r="I5" s="186" t="s">
        <v>109</v>
      </c>
      <c r="J5" s="186"/>
      <c r="K5" s="186"/>
      <c r="L5" s="186"/>
      <c r="M5" s="186"/>
      <c r="O5" s="186" t="s">
        <v>110</v>
      </c>
      <c r="P5" s="186"/>
      <c r="Q5" s="186"/>
      <c r="R5" s="186"/>
      <c r="S5" s="186"/>
    </row>
    <row r="6" spans="1:19" ht="25.5" customHeight="1">
      <c r="A6" s="186"/>
      <c r="C6" s="188"/>
      <c r="E6" s="188"/>
      <c r="G6" s="188"/>
      <c r="I6" s="12" t="s">
        <v>166</v>
      </c>
      <c r="J6" s="5"/>
      <c r="K6" s="12" t="s">
        <v>148</v>
      </c>
      <c r="L6" s="5"/>
      <c r="M6" s="12" t="s">
        <v>167</v>
      </c>
      <c r="O6" s="12" t="s">
        <v>166</v>
      </c>
      <c r="P6" s="5"/>
      <c r="Q6" s="12" t="s">
        <v>148</v>
      </c>
      <c r="R6" s="5"/>
      <c r="S6" s="12" t="s">
        <v>167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G5:G6"/>
    <mergeCell ref="E5:E6"/>
  </mergeCells>
  <pageMargins left="0.39" right="0.39" top="0.39" bottom="0.39" header="0" footer="0"/>
  <pageSetup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1"/>
  <sheetViews>
    <sheetView rightToLeft="1" tabSelected="1" view="pageBreakPreview" zoomScaleNormal="100" zoomScaleSheetLayoutView="100" workbookViewId="0">
      <selection activeCell="A8" sqref="A8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30" customHeight="1">
      <c r="A2" s="165" t="s">
        <v>186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30" customHeight="1">
      <c r="A4" s="185" t="s">
        <v>168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 ht="30" customHeight="1">
      <c r="A5" s="186" t="s">
        <v>99</v>
      </c>
      <c r="C5" s="186" t="s">
        <v>109</v>
      </c>
      <c r="D5" s="186"/>
      <c r="E5" s="186"/>
      <c r="F5" s="186"/>
      <c r="G5" s="186"/>
      <c r="I5" s="186" t="s">
        <v>110</v>
      </c>
      <c r="J5" s="186"/>
      <c r="K5" s="186"/>
      <c r="L5" s="186"/>
      <c r="M5" s="186"/>
    </row>
    <row r="6" spans="1:13" ht="30" customHeight="1">
      <c r="A6" s="186"/>
      <c r="C6" s="12" t="s">
        <v>166</v>
      </c>
      <c r="D6" s="5"/>
      <c r="E6" s="12" t="s">
        <v>148</v>
      </c>
      <c r="F6" s="5"/>
      <c r="G6" s="12" t="s">
        <v>167</v>
      </c>
      <c r="I6" s="12" t="s">
        <v>166</v>
      </c>
      <c r="J6" s="5"/>
      <c r="K6" s="12" t="s">
        <v>148</v>
      </c>
      <c r="L6" s="5"/>
      <c r="M6" s="12" t="s">
        <v>167</v>
      </c>
    </row>
    <row r="7" spans="1:13" ht="30" customHeight="1">
      <c r="A7" s="29" t="s">
        <v>92</v>
      </c>
      <c r="C7" s="6">
        <v>97512</v>
      </c>
      <c r="E7" s="6">
        <v>0</v>
      </c>
      <c r="G7" s="6">
        <f>C7</f>
        <v>97512</v>
      </c>
      <c r="I7" s="6">
        <v>853423</v>
      </c>
      <c r="K7" s="6">
        <v>0</v>
      </c>
      <c r="M7" s="6">
        <f>I7</f>
        <v>853423</v>
      </c>
    </row>
    <row r="8" spans="1:13" ht="30" customHeight="1">
      <c r="A8" s="30" t="s">
        <v>93</v>
      </c>
      <c r="C8" s="8">
        <v>125314</v>
      </c>
      <c r="E8" s="8">
        <v>0</v>
      </c>
      <c r="G8" s="8">
        <f t="shared" ref="G8:G10" si="0">C8</f>
        <v>125314</v>
      </c>
      <c r="I8" s="8">
        <v>651345</v>
      </c>
      <c r="K8" s="8">
        <v>0</v>
      </c>
      <c r="M8" s="8">
        <f t="shared" ref="M8:M10" si="1">I8</f>
        <v>651345</v>
      </c>
    </row>
    <row r="9" spans="1:13" ht="30" customHeight="1">
      <c r="A9" s="30" t="s">
        <v>94</v>
      </c>
      <c r="C9" s="8">
        <v>17362</v>
      </c>
      <c r="E9" s="8">
        <v>0</v>
      </c>
      <c r="G9" s="8">
        <f t="shared" si="0"/>
        <v>17362</v>
      </c>
      <c r="I9" s="8">
        <v>473287932</v>
      </c>
      <c r="K9" s="8">
        <v>0</v>
      </c>
      <c r="M9" s="8">
        <f t="shared" si="1"/>
        <v>473287932</v>
      </c>
    </row>
    <row r="10" spans="1:13" ht="30" customHeight="1">
      <c r="A10" s="30" t="s">
        <v>95</v>
      </c>
      <c r="C10" s="10">
        <v>14430</v>
      </c>
      <c r="E10" s="10">
        <v>0</v>
      </c>
      <c r="G10" s="8">
        <f t="shared" si="0"/>
        <v>14430</v>
      </c>
      <c r="I10" s="10">
        <v>73621</v>
      </c>
      <c r="K10" s="10">
        <v>0</v>
      </c>
      <c r="M10" s="8">
        <f t="shared" si="1"/>
        <v>73621</v>
      </c>
    </row>
    <row r="11" spans="1:13" ht="30" customHeight="1">
      <c r="A11" s="21" t="s">
        <v>45</v>
      </c>
      <c r="C11" s="31">
        <f>SUM(C7:C10)</f>
        <v>254618</v>
      </c>
      <c r="D11" s="21"/>
      <c r="E11" s="31">
        <v>0</v>
      </c>
      <c r="F11" s="21"/>
      <c r="G11" s="31">
        <f>SUM(G7:G10)</f>
        <v>254618</v>
      </c>
      <c r="H11" s="21"/>
      <c r="I11" s="31">
        <f>SUM(I7:I10)</f>
        <v>474866321</v>
      </c>
      <c r="J11" s="21"/>
      <c r="K11" s="31">
        <v>0</v>
      </c>
      <c r="L11" s="21"/>
      <c r="M11" s="31">
        <f>SUM(M7:M10)</f>
        <v>474866321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rgb="FF92D050"/>
  </sheetPr>
  <dimension ref="A1:Q49"/>
  <sheetViews>
    <sheetView showGridLines="0" rightToLeft="1" view="pageBreakPreview" zoomScaleNormal="100" zoomScaleSheetLayoutView="100" workbookViewId="0">
      <selection activeCell="G9" sqref="G9"/>
    </sheetView>
  </sheetViews>
  <sheetFormatPr defaultRowHeight="18.75"/>
  <cols>
    <col min="1" max="1" width="30.85546875" style="121" customWidth="1"/>
    <col min="2" max="2" width="1.28515625" style="121" customWidth="1"/>
    <col min="3" max="3" width="15.28515625" style="145" customWidth="1"/>
    <col min="4" max="4" width="1.28515625" style="122" customWidth="1"/>
    <col min="5" max="5" width="19.140625" style="121" customWidth="1"/>
    <col min="6" max="6" width="1.28515625" style="122" customWidth="1"/>
    <col min="7" max="7" width="19" style="121" customWidth="1"/>
    <col min="8" max="8" width="1.28515625" style="122" customWidth="1"/>
    <col min="9" max="9" width="20.85546875" style="145" customWidth="1"/>
    <col min="10" max="10" width="1.28515625" style="122" customWidth="1"/>
    <col min="11" max="11" width="16.7109375" style="121" customWidth="1"/>
    <col min="12" max="12" width="1.28515625" style="122" customWidth="1"/>
    <col min="13" max="13" width="22.42578125" style="121" customWidth="1"/>
    <col min="14" max="14" width="1.28515625" style="122" customWidth="1"/>
    <col min="15" max="15" width="21.7109375" style="121" customWidth="1"/>
    <col min="16" max="16" width="1.28515625" style="122" customWidth="1"/>
    <col min="17" max="17" width="20.5703125" style="145" customWidth="1"/>
    <col min="18" max="18" width="0.28515625" style="13" customWidth="1"/>
    <col min="19" max="19" width="9.140625" style="13"/>
    <col min="20" max="20" width="12.140625" style="13" bestFit="1" customWidth="1"/>
    <col min="21" max="21" width="14.5703125" style="13" bestFit="1" customWidth="1"/>
    <col min="22" max="16384" width="9.140625" style="13"/>
  </cols>
  <sheetData>
    <row r="1" spans="1:17" ht="30" customHeight="1">
      <c r="A1" s="201" t="s">
        <v>182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ht="30" customHeight="1">
      <c r="A2" s="201" t="s">
        <v>186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30" customHeight="1">
      <c r="A3" s="201" t="s">
        <v>215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17" ht="30" customHeight="1">
      <c r="A4" s="202" t="s">
        <v>169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7" ht="22.5" customHeight="1">
      <c r="A5" s="203" t="s">
        <v>99</v>
      </c>
      <c r="C5" s="203" t="s">
        <v>109</v>
      </c>
      <c r="D5" s="203"/>
      <c r="E5" s="203"/>
      <c r="F5" s="203"/>
      <c r="G5" s="203"/>
      <c r="H5" s="203"/>
      <c r="I5" s="203"/>
      <c r="K5" s="203" t="s">
        <v>110</v>
      </c>
      <c r="L5" s="203"/>
      <c r="M5" s="203"/>
      <c r="N5" s="203"/>
      <c r="O5" s="203"/>
      <c r="P5" s="203"/>
      <c r="Q5" s="203"/>
    </row>
    <row r="6" spans="1:17" ht="43.5" customHeight="1">
      <c r="A6" s="203"/>
      <c r="C6" s="123" t="s">
        <v>9</v>
      </c>
      <c r="E6" s="124" t="s">
        <v>170</v>
      </c>
      <c r="G6" s="124" t="s">
        <v>171</v>
      </c>
      <c r="I6" s="123" t="s">
        <v>172</v>
      </c>
      <c r="K6" s="125" t="s">
        <v>9</v>
      </c>
      <c r="M6" s="125" t="s">
        <v>170</v>
      </c>
      <c r="O6" s="125" t="s">
        <v>171</v>
      </c>
      <c r="Q6" s="126" t="s">
        <v>172</v>
      </c>
    </row>
    <row r="7" spans="1:17" ht="23.25" customHeight="1">
      <c r="A7" s="127" t="s">
        <v>189</v>
      </c>
      <c r="C7" s="128">
        <v>3614962</v>
      </c>
      <c r="E7" s="129">
        <v>9727789139</v>
      </c>
      <c r="G7" s="130">
        <v>10058074847</v>
      </c>
      <c r="I7" s="131">
        <f>E7-G7</f>
        <v>-330285708</v>
      </c>
      <c r="K7" s="128">
        <v>8362889</v>
      </c>
      <c r="L7" s="132"/>
      <c r="M7" s="128">
        <v>22304345528</v>
      </c>
      <c r="N7" s="132"/>
      <c r="O7" s="133">
        <v>23268450164</v>
      </c>
      <c r="Q7" s="134">
        <f>M7-O7</f>
        <v>-964104636</v>
      </c>
    </row>
    <row r="8" spans="1:17" ht="29.25" customHeight="1">
      <c r="A8" s="127" t="s">
        <v>224</v>
      </c>
      <c r="C8" s="135">
        <v>1400000</v>
      </c>
      <c r="E8" s="129">
        <v>8656292873</v>
      </c>
      <c r="G8" s="136">
        <v>7599357876</v>
      </c>
      <c r="I8" s="128">
        <f t="shared" ref="I8:I47" si="0">E8-G8</f>
        <v>1056934997</v>
      </c>
      <c r="K8" s="137">
        <v>1400000</v>
      </c>
      <c r="L8" s="132"/>
      <c r="M8" s="135">
        <v>8656292873</v>
      </c>
      <c r="N8" s="132"/>
      <c r="O8" s="128">
        <v>7599357876</v>
      </c>
      <c r="Q8" s="128">
        <f t="shared" ref="Q8:Q17" si="1">M8-O8</f>
        <v>1056934997</v>
      </c>
    </row>
    <row r="9" spans="1:17" ht="29.25" customHeight="1">
      <c r="A9" s="127" t="s">
        <v>221</v>
      </c>
      <c r="C9" s="135">
        <v>125000</v>
      </c>
      <c r="E9" s="129">
        <v>11172960241</v>
      </c>
      <c r="G9" s="136">
        <v>10691426675</v>
      </c>
      <c r="I9" s="128">
        <f t="shared" si="0"/>
        <v>481533566</v>
      </c>
      <c r="K9" s="135">
        <v>125000</v>
      </c>
      <c r="L9" s="132"/>
      <c r="M9" s="135">
        <v>11172960241</v>
      </c>
      <c r="N9" s="132"/>
      <c r="O9" s="135">
        <v>10691426675</v>
      </c>
      <c r="Q9" s="128">
        <f t="shared" si="1"/>
        <v>481533566</v>
      </c>
    </row>
    <row r="10" spans="1:17" ht="29.25" customHeight="1">
      <c r="A10" s="127" t="s">
        <v>26</v>
      </c>
      <c r="C10" s="135">
        <v>618939</v>
      </c>
      <c r="E10" s="129">
        <v>7982742573</v>
      </c>
      <c r="G10" s="136">
        <v>7378370946</v>
      </c>
      <c r="I10" s="128">
        <f t="shared" si="0"/>
        <v>604371627</v>
      </c>
      <c r="K10" s="137">
        <v>618939</v>
      </c>
      <c r="L10" s="132"/>
      <c r="M10" s="135">
        <v>7982742573</v>
      </c>
      <c r="N10" s="132"/>
      <c r="O10" s="135">
        <v>7378370946</v>
      </c>
      <c r="Q10" s="128">
        <f t="shared" si="1"/>
        <v>604371627</v>
      </c>
    </row>
    <row r="11" spans="1:17" ht="29.25" customHeight="1">
      <c r="A11" s="127" t="s">
        <v>208</v>
      </c>
      <c r="C11" s="135">
        <v>335754</v>
      </c>
      <c r="E11" s="129">
        <v>13405944758</v>
      </c>
      <c r="G11" s="136">
        <v>13936084734</v>
      </c>
      <c r="I11" s="131">
        <f t="shared" si="0"/>
        <v>-530139976</v>
      </c>
      <c r="K11" s="135">
        <v>484735</v>
      </c>
      <c r="L11" s="132"/>
      <c r="M11" s="135">
        <v>19781306223</v>
      </c>
      <c r="N11" s="132"/>
      <c r="O11" s="128">
        <v>20119814011</v>
      </c>
      <c r="Q11" s="131">
        <f t="shared" si="1"/>
        <v>-338507788</v>
      </c>
    </row>
    <row r="12" spans="1:17" ht="29.25" customHeight="1">
      <c r="A12" s="127" t="s">
        <v>225</v>
      </c>
      <c r="C12" s="135">
        <v>800000</v>
      </c>
      <c r="E12" s="129">
        <v>1222873571</v>
      </c>
      <c r="G12" s="136">
        <v>1092261147</v>
      </c>
      <c r="I12" s="128">
        <f>E12-G12</f>
        <v>130612424</v>
      </c>
      <c r="K12" s="135">
        <v>800001</v>
      </c>
      <c r="L12" s="132"/>
      <c r="M12" s="135">
        <v>1222873572</v>
      </c>
      <c r="N12" s="132"/>
      <c r="O12" s="135">
        <v>1092262705</v>
      </c>
      <c r="Q12" s="128">
        <f>M12-O12</f>
        <v>130610867</v>
      </c>
    </row>
    <row r="13" spans="1:17" ht="29.25" customHeight="1">
      <c r="A13" s="127" t="s">
        <v>31</v>
      </c>
      <c r="C13" s="135">
        <v>3600000</v>
      </c>
      <c r="E13" s="129">
        <v>10950792493</v>
      </c>
      <c r="G13" s="136">
        <v>12179579926</v>
      </c>
      <c r="I13" s="131">
        <f t="shared" si="0"/>
        <v>-1228787433</v>
      </c>
      <c r="K13" s="135">
        <v>19600000</v>
      </c>
      <c r="L13" s="132"/>
      <c r="M13" s="135">
        <v>56325276880</v>
      </c>
      <c r="N13" s="132"/>
      <c r="O13" s="135">
        <v>66886796389</v>
      </c>
      <c r="Q13" s="131">
        <f t="shared" si="1"/>
        <v>-10561519509</v>
      </c>
    </row>
    <row r="14" spans="1:17" ht="29.25" customHeight="1">
      <c r="A14" s="127" t="s">
        <v>22</v>
      </c>
      <c r="C14" s="135">
        <v>4927153</v>
      </c>
      <c r="E14" s="129">
        <v>111796000866</v>
      </c>
      <c r="G14" s="136">
        <v>99851456179</v>
      </c>
      <c r="I14" s="128">
        <f t="shared" si="0"/>
        <v>11944544687</v>
      </c>
      <c r="K14" s="135">
        <v>7077153</v>
      </c>
      <c r="L14" s="132"/>
      <c r="M14" s="135">
        <v>154919932123</v>
      </c>
      <c r="N14" s="132"/>
      <c r="O14" s="128">
        <v>143975852023</v>
      </c>
      <c r="Q14" s="128">
        <f t="shared" si="1"/>
        <v>10944080100</v>
      </c>
    </row>
    <row r="15" spans="1:17" ht="29.25" customHeight="1">
      <c r="A15" s="127" t="s">
        <v>28</v>
      </c>
      <c r="C15" s="135">
        <v>1598940</v>
      </c>
      <c r="E15" s="129">
        <v>8523677862</v>
      </c>
      <c r="G15" s="136">
        <v>7330434151</v>
      </c>
      <c r="I15" s="128">
        <f t="shared" si="0"/>
        <v>1193243711</v>
      </c>
      <c r="K15" s="135">
        <v>18050000</v>
      </c>
      <c r="L15" s="132"/>
      <c r="M15" s="135">
        <v>87550124725</v>
      </c>
      <c r="N15" s="132"/>
      <c r="O15" s="128">
        <v>82751282730</v>
      </c>
      <c r="Q15" s="128">
        <f t="shared" si="1"/>
        <v>4798841995</v>
      </c>
    </row>
    <row r="16" spans="1:17" ht="29.25" customHeight="1">
      <c r="A16" s="127" t="s">
        <v>207</v>
      </c>
      <c r="C16" s="135">
        <v>598450</v>
      </c>
      <c r="E16" s="129">
        <v>128229584243</v>
      </c>
      <c r="G16" s="136">
        <v>79000323409</v>
      </c>
      <c r="I16" s="128">
        <f t="shared" si="0"/>
        <v>49229260834</v>
      </c>
      <c r="K16" s="135">
        <v>598450</v>
      </c>
      <c r="L16" s="132"/>
      <c r="M16" s="135">
        <v>10616306882</v>
      </c>
      <c r="N16" s="132"/>
      <c r="O16" s="135">
        <v>9521844710</v>
      </c>
      <c r="Q16" s="128">
        <f t="shared" si="1"/>
        <v>1094462172</v>
      </c>
    </row>
    <row r="17" spans="1:17" ht="29.25" customHeight="1">
      <c r="A17" s="127" t="s">
        <v>226</v>
      </c>
      <c r="C17" s="135">
        <v>56130000</v>
      </c>
      <c r="E17" s="129">
        <v>53910327948</v>
      </c>
      <c r="G17" s="136">
        <v>39722645575</v>
      </c>
      <c r="I17" s="128">
        <f t="shared" si="0"/>
        <v>14187682373</v>
      </c>
      <c r="K17" s="135">
        <v>1</v>
      </c>
      <c r="L17" s="132"/>
      <c r="M17" s="135">
        <v>1</v>
      </c>
      <c r="N17" s="132"/>
      <c r="O17" s="135">
        <v>577</v>
      </c>
      <c r="Q17" s="131">
        <f t="shared" si="1"/>
        <v>-576</v>
      </c>
    </row>
    <row r="18" spans="1:17" ht="29.25" customHeight="1">
      <c r="A18" s="127" t="s">
        <v>17</v>
      </c>
      <c r="C18" s="135">
        <v>0</v>
      </c>
      <c r="E18" s="129">
        <v>0</v>
      </c>
      <c r="G18" s="135">
        <v>0</v>
      </c>
      <c r="I18" s="128">
        <f t="shared" si="0"/>
        <v>0</v>
      </c>
      <c r="K18" s="135">
        <v>1750000</v>
      </c>
      <c r="L18" s="132"/>
      <c r="M18" s="135">
        <v>6326945957</v>
      </c>
      <c r="N18" s="132"/>
      <c r="O18" s="135">
        <v>6580859512</v>
      </c>
      <c r="Q18" s="131">
        <f>M18-O18</f>
        <v>-253913555</v>
      </c>
    </row>
    <row r="19" spans="1:17" ht="29.25" customHeight="1">
      <c r="A19" s="127" t="s">
        <v>229</v>
      </c>
      <c r="C19" s="135">
        <v>0</v>
      </c>
      <c r="E19" s="129">
        <v>0</v>
      </c>
      <c r="G19" s="135">
        <v>0</v>
      </c>
      <c r="I19" s="128">
        <f t="shared" si="0"/>
        <v>0</v>
      </c>
      <c r="K19" s="135">
        <v>35800</v>
      </c>
      <c r="L19" s="132"/>
      <c r="M19" s="135">
        <v>1675332050</v>
      </c>
      <c r="N19" s="132"/>
      <c r="O19" s="135">
        <v>1861199577</v>
      </c>
      <c r="Q19" s="131">
        <f t="shared" ref="Q19:Q25" si="2">M19-O19</f>
        <v>-185867527</v>
      </c>
    </row>
    <row r="20" spans="1:17" ht="29.25" customHeight="1">
      <c r="A20" s="127" t="s">
        <v>25</v>
      </c>
      <c r="C20" s="135">
        <v>0</v>
      </c>
      <c r="E20" s="129">
        <v>0</v>
      </c>
      <c r="G20" s="135">
        <v>0</v>
      </c>
      <c r="I20" s="128">
        <f t="shared" si="0"/>
        <v>0</v>
      </c>
      <c r="K20" s="135">
        <v>200000</v>
      </c>
      <c r="L20" s="132"/>
      <c r="M20" s="135">
        <v>1266419705</v>
      </c>
      <c r="N20" s="132"/>
      <c r="O20" s="135">
        <v>1429443900</v>
      </c>
      <c r="Q20" s="131">
        <f t="shared" si="2"/>
        <v>-163024195</v>
      </c>
    </row>
    <row r="21" spans="1:17" ht="29.25" customHeight="1">
      <c r="A21" s="127" t="s">
        <v>23</v>
      </c>
      <c r="C21" s="135">
        <v>0</v>
      </c>
      <c r="E21" s="129">
        <v>0</v>
      </c>
      <c r="G21" s="135">
        <v>0</v>
      </c>
      <c r="I21" s="128">
        <f>E21-G21</f>
        <v>0</v>
      </c>
      <c r="K21" s="135">
        <v>120000</v>
      </c>
      <c r="L21" s="132"/>
      <c r="M21" s="135">
        <v>3924509432</v>
      </c>
      <c r="N21" s="132"/>
      <c r="O21" s="135">
        <v>3620330102</v>
      </c>
      <c r="Q21" s="128">
        <f t="shared" si="2"/>
        <v>304179330</v>
      </c>
    </row>
    <row r="22" spans="1:17" ht="29.25" customHeight="1">
      <c r="A22" s="127" t="s">
        <v>27</v>
      </c>
      <c r="C22" s="135">
        <v>0</v>
      </c>
      <c r="E22" s="129">
        <v>0</v>
      </c>
      <c r="G22" s="135">
        <v>0</v>
      </c>
      <c r="I22" s="128">
        <f t="shared" ref="I22:I44" si="3">E22-G22</f>
        <v>0</v>
      </c>
      <c r="K22" s="135">
        <v>199997</v>
      </c>
      <c r="L22" s="132"/>
      <c r="M22" s="135">
        <v>1350300231</v>
      </c>
      <c r="N22" s="132"/>
      <c r="O22" s="135">
        <v>1540754388</v>
      </c>
      <c r="Q22" s="131">
        <f t="shared" si="2"/>
        <v>-190454157</v>
      </c>
    </row>
    <row r="23" spans="1:17" ht="29.25" customHeight="1">
      <c r="A23" s="127" t="s">
        <v>120</v>
      </c>
      <c r="C23" s="135">
        <v>0</v>
      </c>
      <c r="E23" s="129">
        <v>0</v>
      </c>
      <c r="G23" s="135">
        <v>0</v>
      </c>
      <c r="I23" s="128">
        <f t="shared" si="3"/>
        <v>0</v>
      </c>
      <c r="K23" s="135">
        <v>1440855</v>
      </c>
      <c r="L23" s="132"/>
      <c r="M23" s="135">
        <v>3847340331</v>
      </c>
      <c r="N23" s="132"/>
      <c r="O23" s="135">
        <v>4142159291</v>
      </c>
      <c r="Q23" s="131">
        <f t="shared" si="2"/>
        <v>-294818960</v>
      </c>
    </row>
    <row r="24" spans="1:17" ht="29.25" customHeight="1">
      <c r="A24" s="127" t="s">
        <v>118</v>
      </c>
      <c r="C24" s="135">
        <v>0</v>
      </c>
      <c r="E24" s="129">
        <v>0</v>
      </c>
      <c r="G24" s="135">
        <v>0</v>
      </c>
      <c r="I24" s="128">
        <f t="shared" si="3"/>
        <v>0</v>
      </c>
      <c r="K24" s="135">
        <v>554</v>
      </c>
      <c r="L24" s="132"/>
      <c r="M24" s="135">
        <v>8089840</v>
      </c>
      <c r="N24" s="132"/>
      <c r="O24" s="135">
        <v>8893864</v>
      </c>
      <c r="Q24" s="131">
        <f>M24-O24</f>
        <v>-804024</v>
      </c>
    </row>
    <row r="25" spans="1:17" ht="29.25" customHeight="1">
      <c r="A25" s="127" t="s">
        <v>230</v>
      </c>
      <c r="C25" s="135">
        <v>0</v>
      </c>
      <c r="E25" s="129">
        <v>0</v>
      </c>
      <c r="G25" s="135">
        <v>0</v>
      </c>
      <c r="I25" s="128">
        <f t="shared" si="3"/>
        <v>0</v>
      </c>
      <c r="K25" s="135">
        <v>5000000</v>
      </c>
      <c r="L25" s="132"/>
      <c r="M25" s="135">
        <v>7961346540</v>
      </c>
      <c r="N25" s="132"/>
      <c r="O25" s="135">
        <v>7702628346</v>
      </c>
      <c r="Q25" s="128">
        <f t="shared" si="2"/>
        <v>258718194</v>
      </c>
    </row>
    <row r="26" spans="1:17" ht="29.25" customHeight="1">
      <c r="A26" s="127" t="s">
        <v>40</v>
      </c>
      <c r="C26" s="135">
        <v>0</v>
      </c>
      <c r="E26" s="129">
        <v>0</v>
      </c>
      <c r="G26" s="135">
        <v>0</v>
      </c>
      <c r="I26" s="128">
        <f t="shared" si="3"/>
        <v>0</v>
      </c>
      <c r="K26" s="135">
        <v>16591515</v>
      </c>
      <c r="L26" s="132"/>
      <c r="M26" s="135">
        <v>128243781677</v>
      </c>
      <c r="N26" s="132"/>
      <c r="O26" s="135">
        <v>141936997950</v>
      </c>
      <c r="Q26" s="131">
        <f>M26-O26</f>
        <v>-13693216273</v>
      </c>
    </row>
    <row r="27" spans="1:17" ht="29.25" customHeight="1">
      <c r="A27" s="127" t="s">
        <v>231</v>
      </c>
      <c r="C27" s="135">
        <v>0</v>
      </c>
      <c r="E27" s="129">
        <v>0</v>
      </c>
      <c r="G27" s="135">
        <v>0</v>
      </c>
      <c r="I27" s="128">
        <f t="shared" si="3"/>
        <v>0</v>
      </c>
      <c r="K27" s="135">
        <v>3069988</v>
      </c>
      <c r="L27" s="132"/>
      <c r="M27" s="135">
        <v>20354982977</v>
      </c>
      <c r="N27" s="132"/>
      <c r="O27" s="135">
        <v>22155498610</v>
      </c>
      <c r="Q27" s="131">
        <f t="shared" ref="Q27:Q47" si="4">M27-O27</f>
        <v>-1800515633</v>
      </c>
    </row>
    <row r="28" spans="1:17" ht="29.25" customHeight="1">
      <c r="A28" s="127" t="s">
        <v>15</v>
      </c>
      <c r="C28" s="135">
        <v>0</v>
      </c>
      <c r="E28" s="129">
        <v>0</v>
      </c>
      <c r="G28" s="135">
        <v>0</v>
      </c>
      <c r="I28" s="128">
        <f t="shared" si="3"/>
        <v>0</v>
      </c>
      <c r="K28" s="135">
        <v>110130000</v>
      </c>
      <c r="L28" s="132"/>
      <c r="M28" s="135">
        <v>117007412103</v>
      </c>
      <c r="N28" s="132"/>
      <c r="O28" s="135">
        <v>170999522820</v>
      </c>
      <c r="Q28" s="131">
        <f t="shared" si="4"/>
        <v>-53992110717</v>
      </c>
    </row>
    <row r="29" spans="1:17" ht="29.25" customHeight="1">
      <c r="A29" s="127" t="s">
        <v>116</v>
      </c>
      <c r="C29" s="135">
        <v>0</v>
      </c>
      <c r="E29" s="129">
        <v>0</v>
      </c>
      <c r="G29" s="135">
        <v>0</v>
      </c>
      <c r="I29" s="128">
        <f t="shared" si="3"/>
        <v>0</v>
      </c>
      <c r="K29" s="135">
        <v>4399975</v>
      </c>
      <c r="L29" s="132"/>
      <c r="M29" s="135">
        <v>15311861738</v>
      </c>
      <c r="N29" s="132"/>
      <c r="O29" s="135">
        <v>17626394449</v>
      </c>
      <c r="Q29" s="131">
        <f t="shared" si="4"/>
        <v>-2314532711</v>
      </c>
    </row>
    <row r="30" spans="1:17" ht="29.25" customHeight="1">
      <c r="A30" s="127" t="s">
        <v>232</v>
      </c>
      <c r="C30" s="135">
        <v>0</v>
      </c>
      <c r="E30" s="129">
        <v>0</v>
      </c>
      <c r="G30" s="135">
        <v>0</v>
      </c>
      <c r="I30" s="128">
        <f t="shared" si="3"/>
        <v>0</v>
      </c>
      <c r="K30" s="135">
        <v>16800000</v>
      </c>
      <c r="L30" s="132"/>
      <c r="M30" s="135">
        <v>118361534146</v>
      </c>
      <c r="N30" s="132"/>
      <c r="O30" s="135">
        <v>108612062071</v>
      </c>
      <c r="Q30" s="128">
        <f t="shared" si="4"/>
        <v>9749472075</v>
      </c>
    </row>
    <row r="31" spans="1:17" ht="29.25" customHeight="1">
      <c r="A31" s="127" t="s">
        <v>37</v>
      </c>
      <c r="C31" s="135">
        <v>0</v>
      </c>
      <c r="E31" s="129">
        <v>0</v>
      </c>
      <c r="G31" s="135">
        <v>0</v>
      </c>
      <c r="I31" s="128">
        <f t="shared" si="3"/>
        <v>0</v>
      </c>
      <c r="K31" s="135">
        <v>281250</v>
      </c>
      <c r="L31" s="132"/>
      <c r="M31" s="135">
        <v>4780759252</v>
      </c>
      <c r="N31" s="132"/>
      <c r="O31" s="135">
        <v>5088293437</v>
      </c>
      <c r="Q31" s="131">
        <f t="shared" si="4"/>
        <v>-307534185</v>
      </c>
    </row>
    <row r="32" spans="1:17" ht="29.25" customHeight="1">
      <c r="A32" s="127" t="s">
        <v>233</v>
      </c>
      <c r="C32" s="135">
        <v>0</v>
      </c>
      <c r="E32" s="129">
        <v>0</v>
      </c>
      <c r="G32" s="135">
        <v>0</v>
      </c>
      <c r="I32" s="128">
        <f t="shared" si="3"/>
        <v>0</v>
      </c>
      <c r="K32" s="135">
        <v>100617924</v>
      </c>
      <c r="L32" s="132"/>
      <c r="M32" s="135">
        <v>344092544700</v>
      </c>
      <c r="N32" s="132"/>
      <c r="O32" s="135">
        <v>402077374355</v>
      </c>
      <c r="P32" s="138"/>
      <c r="Q32" s="131">
        <f t="shared" si="4"/>
        <v>-57984829655</v>
      </c>
    </row>
    <row r="33" spans="1:17" ht="29.25" customHeight="1">
      <c r="A33" s="127" t="s">
        <v>35</v>
      </c>
      <c r="C33" s="135">
        <v>0</v>
      </c>
      <c r="E33" s="129">
        <v>0</v>
      </c>
      <c r="G33" s="135">
        <v>0</v>
      </c>
      <c r="I33" s="128">
        <f t="shared" si="3"/>
        <v>0</v>
      </c>
      <c r="K33" s="135">
        <v>660000</v>
      </c>
      <c r="L33" s="132"/>
      <c r="M33" s="135">
        <v>10162042485</v>
      </c>
      <c r="N33" s="132"/>
      <c r="O33" s="135">
        <v>12859030800</v>
      </c>
      <c r="P33" s="138"/>
      <c r="Q33" s="131">
        <f t="shared" si="4"/>
        <v>-2696988315</v>
      </c>
    </row>
    <row r="34" spans="1:17" ht="29.25" customHeight="1">
      <c r="A34" s="127" t="s">
        <v>39</v>
      </c>
      <c r="C34" s="135">
        <v>0</v>
      </c>
      <c r="E34" s="129">
        <v>0</v>
      </c>
      <c r="G34" s="135">
        <v>0</v>
      </c>
      <c r="I34" s="128">
        <f t="shared" si="3"/>
        <v>0</v>
      </c>
      <c r="K34" s="135">
        <v>100000</v>
      </c>
      <c r="L34" s="132"/>
      <c r="M34" s="135">
        <v>1018410321</v>
      </c>
      <c r="N34" s="132"/>
      <c r="O34" s="135">
        <v>1298229300</v>
      </c>
      <c r="P34" s="138"/>
      <c r="Q34" s="131">
        <f t="shared" si="4"/>
        <v>-279818979</v>
      </c>
    </row>
    <row r="35" spans="1:17" ht="29.25" customHeight="1">
      <c r="A35" s="127" t="s">
        <v>122</v>
      </c>
      <c r="C35" s="135">
        <v>0</v>
      </c>
      <c r="E35" s="129">
        <v>0</v>
      </c>
      <c r="G35" s="135">
        <v>0</v>
      </c>
      <c r="I35" s="128">
        <f t="shared" si="3"/>
        <v>0</v>
      </c>
      <c r="K35" s="135">
        <v>15000000</v>
      </c>
      <c r="L35" s="132"/>
      <c r="M35" s="135">
        <v>6159768288</v>
      </c>
      <c r="N35" s="132"/>
      <c r="O35" s="135">
        <v>5941935599</v>
      </c>
      <c r="Q35" s="128">
        <f t="shared" si="4"/>
        <v>217832689</v>
      </c>
    </row>
    <row r="36" spans="1:17" ht="29.25" customHeight="1">
      <c r="A36" s="127" t="s">
        <v>234</v>
      </c>
      <c r="C36" s="135">
        <v>0</v>
      </c>
      <c r="E36" s="129">
        <v>0</v>
      </c>
      <c r="G36" s="135">
        <v>0</v>
      </c>
      <c r="I36" s="128">
        <f t="shared" si="3"/>
        <v>0</v>
      </c>
      <c r="K36" s="135">
        <v>1</v>
      </c>
      <c r="L36" s="132"/>
      <c r="M36" s="135">
        <v>1</v>
      </c>
      <c r="N36" s="132"/>
      <c r="O36" s="135">
        <v>3086</v>
      </c>
      <c r="Q36" s="131">
        <f t="shared" si="4"/>
        <v>-3085</v>
      </c>
    </row>
    <row r="37" spans="1:17" ht="29.25" customHeight="1">
      <c r="A37" s="127" t="s">
        <v>18</v>
      </c>
      <c r="C37" s="135">
        <v>0</v>
      </c>
      <c r="E37" s="129">
        <v>0</v>
      </c>
      <c r="G37" s="135">
        <v>0</v>
      </c>
      <c r="I37" s="128">
        <f t="shared" si="3"/>
        <v>0</v>
      </c>
      <c r="K37" s="135">
        <v>250088714</v>
      </c>
      <c r="L37" s="132"/>
      <c r="M37" s="135">
        <v>572768931144</v>
      </c>
      <c r="N37" s="132"/>
      <c r="O37" s="135">
        <v>613297890283</v>
      </c>
      <c r="Q37" s="131">
        <f t="shared" si="4"/>
        <v>-40528959139</v>
      </c>
    </row>
    <row r="38" spans="1:17" ht="29.25" customHeight="1">
      <c r="A38" s="127" t="s">
        <v>20</v>
      </c>
      <c r="C38" s="135">
        <v>0</v>
      </c>
      <c r="E38" s="129">
        <v>0</v>
      </c>
      <c r="G38" s="135">
        <v>0</v>
      </c>
      <c r="I38" s="128">
        <f t="shared" si="3"/>
        <v>0</v>
      </c>
      <c r="K38" s="135">
        <v>1562500</v>
      </c>
      <c r="L38" s="132"/>
      <c r="M38" s="135">
        <v>3038475941</v>
      </c>
      <c r="N38" s="132"/>
      <c r="O38" s="139">
        <v>3275705139</v>
      </c>
      <c r="Q38" s="131">
        <f t="shared" si="4"/>
        <v>-237229198</v>
      </c>
    </row>
    <row r="39" spans="1:17" ht="29.25" customHeight="1">
      <c r="A39" s="127" t="s">
        <v>41</v>
      </c>
      <c r="C39" s="135">
        <v>0</v>
      </c>
      <c r="E39" s="129">
        <v>0</v>
      </c>
      <c r="G39" s="135">
        <v>0</v>
      </c>
      <c r="I39" s="128">
        <f t="shared" si="3"/>
        <v>0</v>
      </c>
      <c r="K39" s="135">
        <v>80000000</v>
      </c>
      <c r="L39" s="132"/>
      <c r="M39" s="135">
        <v>30566915590</v>
      </c>
      <c r="N39" s="132"/>
      <c r="O39" s="135">
        <v>32852554939</v>
      </c>
      <c r="Q39" s="131">
        <f t="shared" si="4"/>
        <v>-2285639349</v>
      </c>
    </row>
    <row r="40" spans="1:17" ht="29.25" customHeight="1">
      <c r="A40" s="127" t="s">
        <v>235</v>
      </c>
      <c r="C40" s="135">
        <v>0</v>
      </c>
      <c r="E40" s="129">
        <v>0</v>
      </c>
      <c r="G40" s="135">
        <v>0</v>
      </c>
      <c r="I40" s="128">
        <f t="shared" si="3"/>
        <v>0</v>
      </c>
      <c r="K40" s="135">
        <v>970000</v>
      </c>
      <c r="L40" s="132"/>
      <c r="M40" s="135">
        <v>656919633</v>
      </c>
      <c r="N40" s="132"/>
      <c r="O40" s="135">
        <v>871662564</v>
      </c>
      <c r="Q40" s="131">
        <f t="shared" si="4"/>
        <v>-214742931</v>
      </c>
    </row>
    <row r="41" spans="1:17" ht="29.25" customHeight="1">
      <c r="A41" s="127" t="s">
        <v>236</v>
      </c>
      <c r="C41" s="135">
        <v>0</v>
      </c>
      <c r="E41" s="129">
        <v>0</v>
      </c>
      <c r="G41" s="135">
        <v>0</v>
      </c>
      <c r="I41" s="128">
        <f t="shared" si="3"/>
        <v>0</v>
      </c>
      <c r="K41" s="135">
        <v>208</v>
      </c>
      <c r="L41" s="132"/>
      <c r="M41" s="135">
        <v>726980</v>
      </c>
      <c r="N41" s="132"/>
      <c r="O41" s="135">
        <v>867988</v>
      </c>
      <c r="Q41" s="131">
        <f t="shared" si="4"/>
        <v>-141008</v>
      </c>
    </row>
    <row r="42" spans="1:17" ht="29.25" customHeight="1">
      <c r="A42" s="127" t="s">
        <v>237</v>
      </c>
      <c r="C42" s="135">
        <v>0</v>
      </c>
      <c r="E42" s="129">
        <v>0</v>
      </c>
      <c r="G42" s="135">
        <v>0</v>
      </c>
      <c r="I42" s="128">
        <f t="shared" si="3"/>
        <v>0</v>
      </c>
      <c r="K42" s="135">
        <v>125187</v>
      </c>
      <c r="L42" s="132"/>
      <c r="M42" s="135">
        <v>437987206</v>
      </c>
      <c r="N42" s="132"/>
      <c r="O42" s="135">
        <v>437157603</v>
      </c>
      <c r="Q42" s="128">
        <f t="shared" si="4"/>
        <v>829603</v>
      </c>
    </row>
    <row r="43" spans="1:17" ht="29.25" customHeight="1">
      <c r="A43" s="127" t="s">
        <v>121</v>
      </c>
      <c r="C43" s="135">
        <v>0</v>
      </c>
      <c r="E43" s="129">
        <v>0</v>
      </c>
      <c r="G43" s="135">
        <v>0</v>
      </c>
      <c r="I43" s="128">
        <f t="shared" si="3"/>
        <v>0</v>
      </c>
      <c r="K43" s="135">
        <v>509</v>
      </c>
      <c r="L43" s="132"/>
      <c r="M43" s="135">
        <v>1892841</v>
      </c>
      <c r="N43" s="132"/>
      <c r="O43" s="135">
        <v>1756226</v>
      </c>
      <c r="Q43" s="128">
        <f t="shared" si="4"/>
        <v>136615</v>
      </c>
    </row>
    <row r="44" spans="1:17" ht="29.25" customHeight="1">
      <c r="A44" s="127" t="s">
        <v>32</v>
      </c>
      <c r="C44" s="135">
        <v>0</v>
      </c>
      <c r="E44" s="129">
        <v>0</v>
      </c>
      <c r="G44" s="135">
        <v>0</v>
      </c>
      <c r="I44" s="128">
        <f t="shared" si="3"/>
        <v>0</v>
      </c>
      <c r="K44" s="135">
        <v>2</v>
      </c>
      <c r="L44" s="132"/>
      <c r="M44" s="135">
        <v>2</v>
      </c>
      <c r="N44" s="132"/>
      <c r="O44" s="135">
        <v>3372</v>
      </c>
      <c r="Q44" s="131">
        <f t="shared" si="4"/>
        <v>-3370</v>
      </c>
    </row>
    <row r="45" spans="1:17" ht="29.25" customHeight="1">
      <c r="A45" s="127" t="s">
        <v>21</v>
      </c>
      <c r="C45" s="135">
        <v>0</v>
      </c>
      <c r="E45" s="129">
        <v>0</v>
      </c>
      <c r="G45" s="135">
        <v>0</v>
      </c>
      <c r="I45" s="128">
        <f>E45-G45</f>
        <v>0</v>
      </c>
      <c r="K45" s="135">
        <v>9599981</v>
      </c>
      <c r="L45" s="132"/>
      <c r="M45" s="135">
        <v>21567560114</v>
      </c>
      <c r="N45" s="132"/>
      <c r="O45" s="135">
        <v>23809438477</v>
      </c>
      <c r="Q45" s="131">
        <f t="shared" si="4"/>
        <v>-2241878363</v>
      </c>
    </row>
    <row r="46" spans="1:17" ht="30" customHeight="1">
      <c r="A46" s="140" t="s">
        <v>43</v>
      </c>
      <c r="B46" s="140"/>
      <c r="C46" s="135">
        <v>3854</v>
      </c>
      <c r="E46" s="129">
        <v>10616306882</v>
      </c>
      <c r="G46" s="122">
        <v>9521844710</v>
      </c>
      <c r="I46" s="128">
        <f t="shared" si="0"/>
        <v>1094462172</v>
      </c>
      <c r="K46" s="132">
        <v>13456</v>
      </c>
      <c r="L46" s="132"/>
      <c r="M46" s="132">
        <v>153109425373</v>
      </c>
      <c r="N46" s="132"/>
      <c r="O46" s="132">
        <v>138921743000</v>
      </c>
      <c r="Q46" s="128">
        <f t="shared" si="4"/>
        <v>14187682373</v>
      </c>
    </row>
    <row r="47" spans="1:17" ht="30" customHeight="1">
      <c r="A47" s="140" t="s">
        <v>44</v>
      </c>
      <c r="B47" s="140"/>
      <c r="C47" s="135">
        <v>70131</v>
      </c>
      <c r="E47" s="129">
        <v>61188718721</v>
      </c>
      <c r="G47" s="122">
        <v>87153393371</v>
      </c>
      <c r="I47" s="131">
        <f t="shared" si="0"/>
        <v>-25964674650</v>
      </c>
      <c r="K47" s="132">
        <v>160567</v>
      </c>
      <c r="L47" s="132"/>
      <c r="M47" s="132">
        <v>229020601228</v>
      </c>
      <c r="N47" s="132"/>
      <c r="O47" s="132">
        <v>179791340390</v>
      </c>
      <c r="Q47" s="128">
        <f t="shared" si="4"/>
        <v>49229260838</v>
      </c>
    </row>
    <row r="48" spans="1:17" ht="30" customHeight="1" thickBot="1">
      <c r="A48" s="121" t="s">
        <v>45</v>
      </c>
      <c r="C48" s="141">
        <f>SUM(C7:C47)</f>
        <v>73823183</v>
      </c>
      <c r="E48" s="142">
        <f>SUM(E7:E47)</f>
        <v>437384012170</v>
      </c>
      <c r="G48" s="142">
        <f>SUM(G7:G47)</f>
        <v>385515253546</v>
      </c>
      <c r="I48" s="143">
        <f>SUM(I7:I47)</f>
        <v>51868758624</v>
      </c>
      <c r="K48" s="141">
        <f>SUM(K7:K47)</f>
        <v>676036151</v>
      </c>
      <c r="L48" s="132"/>
      <c r="M48" s="141">
        <f>SUM(M7:M47)</f>
        <v>2183554979447</v>
      </c>
      <c r="N48" s="132"/>
      <c r="O48" s="141">
        <f>SUM(O7:O47)</f>
        <v>2282027190244</v>
      </c>
      <c r="Q48" s="144">
        <f>SUM(Q7:Q47)</f>
        <v>-98472210797</v>
      </c>
    </row>
    <row r="49" ht="30" customHeight="1" thickTop="1"/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63"/>
  <sheetViews>
    <sheetView rightToLeft="1" view="pageBreakPreview" topLeftCell="A45" zoomScaleNormal="100" zoomScaleSheetLayoutView="100" workbookViewId="0">
      <selection activeCell="R61" sqref="R61"/>
    </sheetView>
  </sheetViews>
  <sheetFormatPr defaultRowHeight="30" customHeight="1"/>
  <cols>
    <col min="1" max="1" width="27.140625" style="51" bestFit="1" customWidth="1"/>
    <col min="2" max="2" width="1.28515625" style="51" customWidth="1"/>
    <col min="3" max="3" width="18.28515625" style="51" customWidth="1"/>
    <col min="4" max="4" width="1.28515625" style="51" customWidth="1"/>
    <col min="5" max="5" width="21.140625" style="60" customWidth="1"/>
    <col min="6" max="6" width="1.28515625" style="4" customWidth="1"/>
    <col min="7" max="7" width="18.7109375" style="4" customWidth="1"/>
    <col min="8" max="8" width="1.28515625" style="4" customWidth="1"/>
    <col min="9" max="9" width="20.85546875" style="76" customWidth="1"/>
    <col min="10" max="10" width="1.28515625" style="4" customWidth="1"/>
    <col min="11" max="11" width="17.7109375" style="4" customWidth="1"/>
    <col min="12" max="12" width="1.28515625" style="51" customWidth="1"/>
    <col min="13" max="13" width="22.7109375" style="4" customWidth="1"/>
    <col min="14" max="14" width="1.28515625" style="51" customWidth="1"/>
    <col min="15" max="15" width="21.28515625" style="62" customWidth="1"/>
    <col min="16" max="16" width="1.28515625" style="4" customWidth="1"/>
    <col min="17" max="17" width="21.85546875" style="38" customWidth="1"/>
    <col min="18" max="18" width="23" style="76" customWidth="1"/>
    <col min="19" max="19" width="1.28515625" style="4" customWidth="1"/>
    <col min="20" max="20" width="17" style="4" customWidth="1"/>
    <col min="21" max="21" width="0.28515625" style="13" customWidth="1"/>
    <col min="22" max="16384" width="9.140625" style="13"/>
  </cols>
  <sheetData>
    <row r="1" spans="1:20" ht="30" customHeight="1">
      <c r="A1" s="166" t="s">
        <v>182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</row>
    <row r="2" spans="1:20" ht="30" customHeight="1">
      <c r="A2" s="166" t="s">
        <v>187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1:20" ht="30" customHeight="1">
      <c r="A3" s="166" t="s">
        <v>215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1:20" ht="30" customHeight="1">
      <c r="A4" s="210" t="s">
        <v>200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spans="1:20" ht="30" customHeight="1">
      <c r="C5" s="180" t="s">
        <v>109</v>
      </c>
      <c r="D5" s="180"/>
      <c r="E5" s="180"/>
      <c r="F5" s="180"/>
      <c r="G5" s="180"/>
      <c r="H5" s="180"/>
      <c r="I5" s="180"/>
      <c r="J5" s="180"/>
      <c r="K5" s="180"/>
      <c r="M5" s="180" t="s">
        <v>110</v>
      </c>
      <c r="N5" s="180"/>
      <c r="O5" s="180"/>
      <c r="P5" s="180"/>
      <c r="Q5" s="180"/>
      <c r="R5" s="180"/>
      <c r="S5" s="180"/>
      <c r="T5" s="180"/>
    </row>
    <row r="6" spans="1:20" ht="30" customHeight="1">
      <c r="A6" s="166" t="s">
        <v>111</v>
      </c>
      <c r="C6" s="171" t="s">
        <v>112</v>
      </c>
      <c r="D6" s="52"/>
      <c r="E6" s="204" t="s">
        <v>113</v>
      </c>
      <c r="F6" s="5"/>
      <c r="G6" s="189" t="s">
        <v>114</v>
      </c>
      <c r="H6" s="5"/>
      <c r="I6" s="2" t="s">
        <v>45</v>
      </c>
      <c r="J6" s="112"/>
      <c r="K6" s="112"/>
      <c r="M6" s="189" t="s">
        <v>112</v>
      </c>
      <c r="N6" s="52"/>
      <c r="O6" s="206" t="s">
        <v>113</v>
      </c>
      <c r="P6" s="5"/>
      <c r="Q6" s="208" t="s">
        <v>114</v>
      </c>
      <c r="R6" s="2" t="s">
        <v>45</v>
      </c>
      <c r="S6" s="112"/>
      <c r="T6" s="112"/>
    </row>
    <row r="7" spans="1:20" ht="30" customHeight="1">
      <c r="A7" s="169"/>
      <c r="C7" s="169"/>
      <c r="E7" s="205"/>
      <c r="G7" s="190"/>
      <c r="I7" s="160" t="s">
        <v>89</v>
      </c>
      <c r="J7" s="5"/>
      <c r="K7" s="113" t="s">
        <v>101</v>
      </c>
      <c r="M7" s="190"/>
      <c r="O7" s="207"/>
      <c r="Q7" s="209"/>
      <c r="R7" s="118" t="s">
        <v>89</v>
      </c>
      <c r="S7" s="5"/>
      <c r="T7" s="119" t="s">
        <v>101</v>
      </c>
    </row>
    <row r="8" spans="1:20" ht="30" customHeight="1">
      <c r="A8" s="83" t="s">
        <v>15</v>
      </c>
      <c r="C8" s="104">
        <v>0</v>
      </c>
      <c r="D8" s="4"/>
      <c r="E8" s="76">
        <v>21478188365</v>
      </c>
      <c r="G8" s="76">
        <f>VLOOKUP(A8,'درآمد ناشی از فروش  '!$A$7:$I$48,9,0)</f>
        <v>0</v>
      </c>
      <c r="I8" s="76">
        <f>E8+C8+G8</f>
        <v>21478188365</v>
      </c>
      <c r="K8" s="7"/>
      <c r="M8" s="6">
        <f>VLOOKUP(A8,'درآمد سود سهام'!$A$7:$S$24,19,0)</f>
        <v>1617265965</v>
      </c>
      <c r="O8" s="111">
        <f>VLOOKUP(A8,'درآمد ناشی از تغییر قیمت اوراق'!A7:Q43,17,0)</f>
        <v>-61762536340</v>
      </c>
      <c r="Q8" s="114">
        <f>VLOOKUP(A8,'درآمد ناشی از فروش  '!$A$7:$Q$47,17,0)</f>
        <v>-53992110717</v>
      </c>
      <c r="R8" s="76">
        <f>M8+O8+Q8</f>
        <v>-114137381092</v>
      </c>
      <c r="T8" s="7"/>
    </row>
    <row r="9" spans="1:20" ht="30" customHeight="1">
      <c r="A9" s="55" t="s">
        <v>209</v>
      </c>
      <c r="C9" s="56">
        <v>0</v>
      </c>
      <c r="D9" s="4"/>
      <c r="E9" s="76">
        <v>1284773121</v>
      </c>
      <c r="G9" s="110">
        <v>0</v>
      </c>
      <c r="I9" s="76">
        <f t="shared" ref="I9:I60" si="0">E9+C9+G9</f>
        <v>1284773121</v>
      </c>
      <c r="K9" s="9"/>
      <c r="M9" s="8">
        <v>0</v>
      </c>
      <c r="O9" s="110">
        <f>VLOOKUP(A9,'درآمد ناشی از تغییر قیمت اوراق'!$A$7:$Q$43,17,0)</f>
        <v>4179008735</v>
      </c>
      <c r="Q9" s="76">
        <v>0</v>
      </c>
      <c r="R9" s="76">
        <f t="shared" ref="R9:R60" si="1">M9+O9+Q9</f>
        <v>4179008735</v>
      </c>
      <c r="T9" s="9"/>
    </row>
    <row r="10" spans="1:20" ht="30" customHeight="1">
      <c r="A10" s="55" t="s">
        <v>228</v>
      </c>
      <c r="C10" s="56">
        <v>0</v>
      </c>
      <c r="D10" s="4"/>
      <c r="E10" s="76">
        <v>-117076350</v>
      </c>
      <c r="G10" s="110">
        <v>0</v>
      </c>
      <c r="I10" s="76">
        <f t="shared" si="0"/>
        <v>-117076350</v>
      </c>
      <c r="K10" s="9"/>
      <c r="M10" s="8">
        <v>0</v>
      </c>
      <c r="O10" s="110">
        <f>VLOOKUP(A10,'درآمد ناشی از تغییر قیمت اوراق'!$A$7:$Q$43,17,0)</f>
        <v>-117076350</v>
      </c>
      <c r="Q10" s="76">
        <v>0</v>
      </c>
      <c r="R10" s="76">
        <f t="shared" si="1"/>
        <v>-117076350</v>
      </c>
      <c r="T10" s="9"/>
    </row>
    <row r="11" spans="1:20" ht="30" customHeight="1">
      <c r="A11" s="55" t="s">
        <v>17</v>
      </c>
      <c r="C11" s="56">
        <v>0</v>
      </c>
      <c r="D11" s="4"/>
      <c r="E11" s="76">
        <v>0</v>
      </c>
      <c r="G11" s="110">
        <f>VLOOKUP(A11,'درآمد ناشی از فروش  '!$A$7:$I$48,9,0)</f>
        <v>0</v>
      </c>
      <c r="I11" s="76">
        <f t="shared" si="0"/>
        <v>0</v>
      </c>
      <c r="K11" s="9"/>
      <c r="M11" s="8">
        <v>0</v>
      </c>
      <c r="O11" s="110">
        <v>0</v>
      </c>
      <c r="Q11" s="76">
        <f>VLOOKUP(A11,'درآمد ناشی از فروش  '!$A$7:$Q$47,17,0)</f>
        <v>-253913555</v>
      </c>
      <c r="R11" s="76">
        <f t="shared" si="1"/>
        <v>-253913555</v>
      </c>
      <c r="T11" s="9"/>
    </row>
    <row r="12" spans="1:20" ht="30" customHeight="1">
      <c r="A12" s="55" t="s">
        <v>193</v>
      </c>
      <c r="C12" s="56">
        <v>0</v>
      </c>
      <c r="D12" s="4"/>
      <c r="E12" s="76">
        <f>VLOOKUP(A12,'درآمد ناشی از تغییر قیمت اوراق'!A:Q,9,0)</f>
        <v>8743751337</v>
      </c>
      <c r="G12" s="110">
        <v>0</v>
      </c>
      <c r="I12" s="76">
        <f t="shared" si="0"/>
        <v>8743751337</v>
      </c>
      <c r="K12" s="9"/>
      <c r="M12" s="8">
        <v>0</v>
      </c>
      <c r="O12" s="110">
        <f>VLOOKUP(A12,'درآمد ناشی از تغییر قیمت اوراق'!$A$7:$Q$43,17,0)</f>
        <v>9848257973</v>
      </c>
      <c r="Q12" s="76">
        <v>258718194</v>
      </c>
      <c r="R12" s="76">
        <f t="shared" si="1"/>
        <v>10106976167</v>
      </c>
      <c r="T12" s="9"/>
    </row>
    <row r="13" spans="1:20" ht="30" customHeight="1">
      <c r="A13" s="55" t="s">
        <v>227</v>
      </c>
      <c r="C13" s="56">
        <v>0</v>
      </c>
      <c r="D13" s="4"/>
      <c r="E13" s="76">
        <v>-2598518113</v>
      </c>
      <c r="G13" s="110">
        <v>0</v>
      </c>
      <c r="I13" s="76">
        <f t="shared" si="0"/>
        <v>-2598518113</v>
      </c>
      <c r="K13" s="9"/>
      <c r="M13" s="8">
        <v>0</v>
      </c>
      <c r="O13" s="110">
        <f>VLOOKUP(A13,'درآمد ناشی از تغییر قیمت اوراق'!$A$7:$Q$43,17,0)</f>
        <v>-2598518113</v>
      </c>
      <c r="Q13" s="76">
        <v>0</v>
      </c>
      <c r="R13" s="76">
        <f t="shared" si="1"/>
        <v>-2598518113</v>
      </c>
      <c r="T13" s="9"/>
    </row>
    <row r="14" spans="1:20" ht="30" customHeight="1">
      <c r="A14" s="55" t="s">
        <v>208</v>
      </c>
      <c r="C14" s="56">
        <v>0</v>
      </c>
      <c r="D14" s="4"/>
      <c r="E14" s="76">
        <f>VLOOKUP(A14,'درآمد ناشی از تغییر قیمت اوراق'!A:Q,9,0)</f>
        <v>-2182887408</v>
      </c>
      <c r="G14" s="116">
        <f>VLOOKUP(A14,'درآمد ناشی از فروش  '!$A$7:$I$48,9,0)</f>
        <v>-530139976</v>
      </c>
      <c r="I14" s="76">
        <f t="shared" si="0"/>
        <v>-2713027384</v>
      </c>
      <c r="K14" s="9"/>
      <c r="M14" s="8">
        <v>0</v>
      </c>
      <c r="O14" s="110">
        <f>VLOOKUP(A14,'درآمد ناشی از تغییر قیمت اوراق'!$A$7:$Q$43,17,0)</f>
        <v>-4070144877</v>
      </c>
      <c r="Q14" s="76">
        <f>VLOOKUP(A14,'درآمد ناشی از فروش  '!$A$7:$Q$47,17,0)</f>
        <v>-338507788</v>
      </c>
      <c r="R14" s="76">
        <f t="shared" si="1"/>
        <v>-4408652665</v>
      </c>
      <c r="T14" s="9"/>
    </row>
    <row r="15" spans="1:20" ht="30" customHeight="1">
      <c r="A15" s="55" t="s">
        <v>206</v>
      </c>
      <c r="C15" s="56">
        <v>0</v>
      </c>
      <c r="D15" s="4"/>
      <c r="E15" s="76">
        <f>VLOOKUP(A15,'درآمد ناشی از تغییر قیمت اوراق'!A:Q,9,0)</f>
        <v>76105201</v>
      </c>
      <c r="G15" s="110">
        <v>0</v>
      </c>
      <c r="I15" s="76">
        <f t="shared" si="0"/>
        <v>76105201</v>
      </c>
      <c r="K15" s="9"/>
      <c r="M15" s="8">
        <v>0</v>
      </c>
      <c r="O15" s="110">
        <f>VLOOKUP(A15,'درآمد ناشی از تغییر قیمت اوراق'!$A$7:$Q$43,17,0)</f>
        <v>114935387</v>
      </c>
      <c r="Q15" s="76">
        <v>0</v>
      </c>
      <c r="R15" s="76">
        <f t="shared" si="1"/>
        <v>114935387</v>
      </c>
      <c r="T15" s="9"/>
    </row>
    <row r="16" spans="1:20" ht="30" customHeight="1">
      <c r="A16" s="55" t="s">
        <v>223</v>
      </c>
      <c r="C16" s="56">
        <v>0</v>
      </c>
      <c r="D16" s="4"/>
      <c r="E16" s="76">
        <v>-28070266</v>
      </c>
      <c r="G16" s="110">
        <v>0</v>
      </c>
      <c r="I16" s="76">
        <f t="shared" si="0"/>
        <v>-28070266</v>
      </c>
      <c r="K16" s="9"/>
      <c r="M16" s="8">
        <v>0</v>
      </c>
      <c r="O16" s="110">
        <f>VLOOKUP(A16,'درآمد ناشی از تغییر قیمت اوراق'!$A$7:$Q$43,17,0)</f>
        <v>-28070266</v>
      </c>
      <c r="Q16" s="76">
        <v>0</v>
      </c>
      <c r="R16" s="76">
        <f t="shared" si="1"/>
        <v>-28070266</v>
      </c>
      <c r="T16" s="9"/>
    </row>
    <row r="17" spans="1:20" ht="30" customHeight="1">
      <c r="A17" s="55" t="s">
        <v>34</v>
      </c>
      <c r="C17" s="56">
        <v>0</v>
      </c>
      <c r="D17" s="4"/>
      <c r="E17" s="76">
        <f>VLOOKUP(A17,'درآمد ناشی از تغییر قیمت اوراق'!A:Q,9,0)</f>
        <v>-1979673250</v>
      </c>
      <c r="G17" s="110">
        <v>0</v>
      </c>
      <c r="I17" s="76">
        <f t="shared" si="0"/>
        <v>-1979673250</v>
      </c>
      <c r="K17" s="9"/>
      <c r="M17" s="8">
        <f>VLOOKUP(A17,'درآمد سود سهام'!$A$7:$S$24,19,0)</f>
        <v>3183441500</v>
      </c>
      <c r="O17" s="110">
        <f>VLOOKUP(A17,'درآمد ناشی از تغییر قیمت اوراق'!$A$7:$Q$43,17,0)</f>
        <v>-5251121060</v>
      </c>
      <c r="Q17" s="76">
        <v>-3085</v>
      </c>
      <c r="R17" s="76">
        <f t="shared" si="1"/>
        <v>-2067682645</v>
      </c>
      <c r="T17" s="9"/>
    </row>
    <row r="18" spans="1:20" ht="30" customHeight="1">
      <c r="A18" s="55" t="s">
        <v>29</v>
      </c>
      <c r="C18" s="56">
        <v>0</v>
      </c>
      <c r="D18" s="4"/>
      <c r="E18" s="76">
        <f>VLOOKUP(A18,'درآمد ناشی از تغییر قیمت اوراق'!A:Q,9,0)</f>
        <v>20800809914</v>
      </c>
      <c r="G18" s="110">
        <v>130612424</v>
      </c>
      <c r="I18" s="76">
        <f t="shared" si="0"/>
        <v>20931422338</v>
      </c>
      <c r="K18" s="9"/>
      <c r="M18" s="8">
        <f>VLOOKUP(A18,'درآمد سود سهام'!$A$7:$S$24,19,0)</f>
        <v>4047999840</v>
      </c>
      <c r="O18" s="110">
        <f>VLOOKUP(A18,'درآمد ناشی از تغییر قیمت اوراق'!$A$7:$Q$43,17,0)</f>
        <v>28224207632</v>
      </c>
      <c r="Q18" s="76">
        <v>130610867</v>
      </c>
      <c r="R18" s="76">
        <f t="shared" si="1"/>
        <v>32402818339</v>
      </c>
      <c r="T18" s="9"/>
    </row>
    <row r="19" spans="1:20" ht="30" customHeight="1">
      <c r="A19" s="55" t="s">
        <v>19</v>
      </c>
      <c r="C19" s="56">
        <v>0</v>
      </c>
      <c r="D19" s="4"/>
      <c r="E19" s="76">
        <v>0</v>
      </c>
      <c r="G19" s="110">
        <v>0</v>
      </c>
      <c r="I19" s="76">
        <f t="shared" si="0"/>
        <v>0</v>
      </c>
      <c r="K19" s="9"/>
      <c r="M19" s="8">
        <f>VLOOKUP(A19,'درآمد سود سهام'!$A$7:$S$24,19,0)</f>
        <v>17823756960</v>
      </c>
      <c r="O19" s="110">
        <v>0</v>
      </c>
      <c r="Q19" s="76">
        <v>-57984829655</v>
      </c>
      <c r="R19" s="76">
        <f t="shared" si="1"/>
        <v>-40161072695</v>
      </c>
      <c r="T19" s="9"/>
    </row>
    <row r="20" spans="1:20" ht="30" customHeight="1">
      <c r="A20" s="55" t="s">
        <v>18</v>
      </c>
      <c r="C20" s="56">
        <v>0</v>
      </c>
      <c r="D20" s="4"/>
      <c r="E20" s="76">
        <v>0</v>
      </c>
      <c r="G20" s="110">
        <f>VLOOKUP(A20,'درآمد ناشی از فروش  '!$A$7:$I$48,9,0)</f>
        <v>0</v>
      </c>
      <c r="I20" s="76">
        <f t="shared" si="0"/>
        <v>0</v>
      </c>
      <c r="K20" s="9"/>
      <c r="M20" s="8">
        <f>VLOOKUP(A20,'درآمد سود سهام'!$A$7:$S$24,19,0)</f>
        <v>78</v>
      </c>
      <c r="O20" s="110">
        <v>0</v>
      </c>
      <c r="Q20" s="76">
        <f>VLOOKUP(A20,'درآمد ناشی از فروش  '!$A$7:$Q$47,17,0)</f>
        <v>-40528959139</v>
      </c>
      <c r="R20" s="76">
        <f t="shared" si="1"/>
        <v>-40528959061</v>
      </c>
      <c r="T20" s="9"/>
    </row>
    <row r="21" spans="1:20" ht="30" customHeight="1">
      <c r="A21" s="55" t="s">
        <v>207</v>
      </c>
      <c r="C21" s="56">
        <v>0</v>
      </c>
      <c r="D21" s="4"/>
      <c r="E21" s="76">
        <f>VLOOKUP(A21,'درآمد ناشی از تغییر قیمت اوراق'!A:Q,9,0)</f>
        <v>287685986</v>
      </c>
      <c r="G21" s="110">
        <f>VLOOKUP(A21,'درآمد ناشی از فروش  '!$A$7:$I$48,9,0)</f>
        <v>49229260834</v>
      </c>
      <c r="I21" s="76">
        <f t="shared" si="0"/>
        <v>49516946820</v>
      </c>
      <c r="K21" s="9"/>
      <c r="M21" s="8">
        <v>0</v>
      </c>
      <c r="O21" s="110">
        <f>VLOOKUP(A21,'درآمد ناشی از تغییر قیمت اوراق'!$A$7:$Q$43,17,0)</f>
        <v>7126040768</v>
      </c>
      <c r="Q21" s="76">
        <f>VLOOKUP(A21,'درآمد ناشی از فروش  '!$A$7:$Q$47,17,0)</f>
        <v>1094462172</v>
      </c>
      <c r="R21" s="76">
        <f t="shared" si="1"/>
        <v>8220502940</v>
      </c>
      <c r="T21" s="9"/>
    </row>
    <row r="22" spans="1:20" ht="30" customHeight="1">
      <c r="A22" s="55" t="s">
        <v>40</v>
      </c>
      <c r="C22" s="56">
        <v>0</v>
      </c>
      <c r="D22" s="4"/>
      <c r="E22" s="76">
        <v>0</v>
      </c>
      <c r="G22" s="110">
        <f>VLOOKUP(A22,'درآمد ناشی از فروش  '!$A$7:$I$48,9,0)</f>
        <v>0</v>
      </c>
      <c r="I22" s="76">
        <f t="shared" si="0"/>
        <v>0</v>
      </c>
      <c r="K22" s="9"/>
      <c r="M22" s="8">
        <v>0</v>
      </c>
      <c r="O22" s="110">
        <v>0</v>
      </c>
      <c r="Q22" s="76">
        <f>VLOOKUP(A22,'درآمد ناشی از فروش  '!$A$7:$Q$47,17,0)</f>
        <v>-13693216273</v>
      </c>
      <c r="R22" s="76">
        <f t="shared" si="1"/>
        <v>-13693216273</v>
      </c>
      <c r="T22" s="9"/>
    </row>
    <row r="23" spans="1:20" ht="30" customHeight="1">
      <c r="A23" s="55" t="s">
        <v>16</v>
      </c>
      <c r="C23" s="56">
        <v>0</v>
      </c>
      <c r="D23" s="4"/>
      <c r="E23" s="76">
        <v>0</v>
      </c>
      <c r="G23" s="110">
        <f>VLOOKUP(A23,'درآمد ناشی از فروش  '!$A$7:$I$48,9,0)</f>
        <v>14187682373</v>
      </c>
      <c r="I23" s="76">
        <f t="shared" si="0"/>
        <v>14187682373</v>
      </c>
      <c r="K23" s="9"/>
      <c r="M23" s="8">
        <v>0</v>
      </c>
      <c r="O23" s="110">
        <v>0</v>
      </c>
      <c r="Q23" s="76">
        <f>VLOOKUP(A23,'درآمد ناشی از فروش  '!$A$7:$Q$47,17,0)</f>
        <v>-576</v>
      </c>
      <c r="R23" s="76">
        <f t="shared" si="1"/>
        <v>-576</v>
      </c>
      <c r="T23" s="9"/>
    </row>
    <row r="24" spans="1:20" ht="30" customHeight="1">
      <c r="A24" s="55" t="s">
        <v>32</v>
      </c>
      <c r="C24" s="56">
        <v>0</v>
      </c>
      <c r="D24" s="4"/>
      <c r="E24" s="76">
        <f>VLOOKUP(A24,'درآمد ناشی از تغییر قیمت اوراق'!A:Q,9,0)</f>
        <v>-1482470</v>
      </c>
      <c r="G24" s="110">
        <f>VLOOKUP(A24,'درآمد ناشی از فروش  '!$A$7:$I$48,9,0)</f>
        <v>0</v>
      </c>
      <c r="I24" s="76">
        <f t="shared" si="0"/>
        <v>-1482470</v>
      </c>
      <c r="K24" s="9"/>
      <c r="M24" s="8">
        <f>VLOOKUP(A24,'درآمد سود سهام'!$A$7:$S$24,19,0)</f>
        <v>109</v>
      </c>
      <c r="O24" s="110">
        <f>VLOOKUP(A24,'درآمد ناشی از تغییر قیمت اوراق'!$A$7:$Q$43,17,0)</f>
        <v>-1482470</v>
      </c>
      <c r="Q24" s="76">
        <f>VLOOKUP(A24,'درآمد ناشی از فروش  '!$A$7:$Q$47,17,0)</f>
        <v>-3370</v>
      </c>
      <c r="R24" s="76">
        <f t="shared" si="1"/>
        <v>-1485731</v>
      </c>
      <c r="T24" s="9"/>
    </row>
    <row r="25" spans="1:20" ht="30" customHeight="1">
      <c r="A25" s="55" t="s">
        <v>28</v>
      </c>
      <c r="C25" s="56">
        <v>0</v>
      </c>
      <c r="D25" s="4"/>
      <c r="E25" s="76">
        <f>VLOOKUP(A25,'درآمد ناشی از تغییر قیمت اوراق'!A:Q,9,0)</f>
        <v>0</v>
      </c>
      <c r="G25" s="110">
        <f>VLOOKUP(A25,'درآمد ناشی از فروش  '!$A$7:$I$48,9,0)</f>
        <v>1193243711</v>
      </c>
      <c r="I25" s="76">
        <f t="shared" si="0"/>
        <v>1193243711</v>
      </c>
      <c r="K25" s="9"/>
      <c r="M25" s="8">
        <v>0</v>
      </c>
      <c r="O25" s="110">
        <f>VLOOKUP(A25,'درآمد ناشی از تغییر قیمت اوراق'!$A$7:$Q$43,17,0)</f>
        <v>0</v>
      </c>
      <c r="Q25" s="76">
        <f>VLOOKUP(A25,'درآمد ناشی از فروش  '!$A$7:$Q$47,17,0)</f>
        <v>4798841995</v>
      </c>
      <c r="R25" s="76">
        <f t="shared" si="1"/>
        <v>4798841995</v>
      </c>
      <c r="T25" s="9"/>
    </row>
    <row r="26" spans="1:20" ht="30" customHeight="1">
      <c r="A26" s="55" t="s">
        <v>21</v>
      </c>
      <c r="C26" s="56">
        <v>0</v>
      </c>
      <c r="D26" s="4"/>
      <c r="E26" s="76">
        <v>0</v>
      </c>
      <c r="G26" s="110">
        <f>VLOOKUP(A26,'درآمد ناشی از فروش  '!$A$7:$I$48,9,0)</f>
        <v>0</v>
      </c>
      <c r="I26" s="76">
        <f t="shared" si="0"/>
        <v>0</v>
      </c>
      <c r="K26" s="9"/>
      <c r="M26" s="8">
        <v>0</v>
      </c>
      <c r="O26" s="110">
        <v>0</v>
      </c>
      <c r="Q26" s="76">
        <f>VLOOKUP(A26,'درآمد ناشی از فروش  '!$A$7:$Q$47,17,0)</f>
        <v>-2241878363</v>
      </c>
      <c r="R26" s="76">
        <f t="shared" si="1"/>
        <v>-2241878363</v>
      </c>
      <c r="T26" s="9"/>
    </row>
    <row r="27" spans="1:20" ht="30" customHeight="1">
      <c r="A27" s="55" t="s">
        <v>115</v>
      </c>
      <c r="C27" s="56">
        <v>0</v>
      </c>
      <c r="D27" s="4"/>
      <c r="E27" s="76">
        <v>0</v>
      </c>
      <c r="G27" s="110">
        <v>0</v>
      </c>
      <c r="I27" s="76">
        <f t="shared" si="0"/>
        <v>0</v>
      </c>
      <c r="K27" s="9"/>
      <c r="M27" s="8">
        <v>0</v>
      </c>
      <c r="O27" s="110">
        <v>0</v>
      </c>
      <c r="Q27" s="76">
        <v>-214742931</v>
      </c>
      <c r="R27" s="76">
        <f t="shared" si="1"/>
        <v>-214742931</v>
      </c>
      <c r="T27" s="9"/>
    </row>
    <row r="28" spans="1:20" ht="30" customHeight="1">
      <c r="A28" s="55" t="s">
        <v>24</v>
      </c>
      <c r="C28" s="56">
        <v>0</v>
      </c>
      <c r="D28" s="4"/>
      <c r="E28" s="76">
        <v>0</v>
      </c>
      <c r="G28" s="110">
        <v>0</v>
      </c>
      <c r="I28" s="76">
        <f t="shared" si="0"/>
        <v>0</v>
      </c>
      <c r="K28" s="9"/>
      <c r="M28" s="8">
        <v>0</v>
      </c>
      <c r="O28" s="110">
        <v>0</v>
      </c>
      <c r="Q28" s="76">
        <v>-185867527</v>
      </c>
      <c r="R28" s="76">
        <f t="shared" si="1"/>
        <v>-185867527</v>
      </c>
      <c r="T28" s="9"/>
    </row>
    <row r="29" spans="1:20" ht="30" customHeight="1">
      <c r="A29" s="55" t="s">
        <v>116</v>
      </c>
      <c r="C29" s="56">
        <v>0</v>
      </c>
      <c r="D29" s="4"/>
      <c r="E29" s="76">
        <v>0</v>
      </c>
      <c r="G29" s="110">
        <f>VLOOKUP(A29,'درآمد ناشی از فروش  '!$A$7:$I$48,9,0)</f>
        <v>0</v>
      </c>
      <c r="I29" s="76">
        <f t="shared" si="0"/>
        <v>0</v>
      </c>
      <c r="K29" s="9"/>
      <c r="M29" s="8">
        <v>0</v>
      </c>
      <c r="O29" s="110">
        <v>0</v>
      </c>
      <c r="Q29" s="76">
        <f>VLOOKUP(A29,'درآمد ناشی از فروش  '!$A$7:$Q$47,17,0)</f>
        <v>-2314532711</v>
      </c>
      <c r="R29" s="76">
        <f t="shared" si="1"/>
        <v>-2314532711</v>
      </c>
      <c r="T29" s="9"/>
    </row>
    <row r="30" spans="1:20" ht="30" customHeight="1">
      <c r="A30" s="55" t="s">
        <v>117</v>
      </c>
      <c r="C30" s="56">
        <v>0</v>
      </c>
      <c r="D30" s="4"/>
      <c r="E30" s="76">
        <v>0</v>
      </c>
      <c r="G30" s="110">
        <v>0</v>
      </c>
      <c r="I30" s="76">
        <f t="shared" si="0"/>
        <v>0</v>
      </c>
      <c r="K30" s="9"/>
      <c r="M30" s="8">
        <v>0</v>
      </c>
      <c r="O30" s="110">
        <v>0</v>
      </c>
      <c r="Q30" s="76">
        <v>-141008</v>
      </c>
      <c r="R30" s="76">
        <f t="shared" si="1"/>
        <v>-141008</v>
      </c>
      <c r="T30" s="9"/>
    </row>
    <row r="31" spans="1:20" ht="30" customHeight="1">
      <c r="A31" s="55" t="s">
        <v>23</v>
      </c>
      <c r="C31" s="56">
        <v>0</v>
      </c>
      <c r="D31" s="4"/>
      <c r="E31" s="76">
        <f>VLOOKUP(A31,'درآمد ناشی از تغییر قیمت اوراق'!A:Q,9,0)</f>
        <v>441145900</v>
      </c>
      <c r="G31" s="110">
        <f>VLOOKUP(A31,'درآمد ناشی از فروش  '!$A$7:$I$48,9,0)</f>
        <v>0</v>
      </c>
      <c r="I31" s="76">
        <f t="shared" si="0"/>
        <v>441145900</v>
      </c>
      <c r="K31" s="9"/>
      <c r="M31" s="8">
        <f>VLOOKUP(A31,'درآمد سود سهام'!$A$7:$S$24,19,0)</f>
        <v>517000000</v>
      </c>
      <c r="O31" s="110">
        <f>VLOOKUP(A31,'درآمد ناشی از تغییر قیمت اوراق'!$A$7:$Q$43,17,0)</f>
        <v>426235152</v>
      </c>
      <c r="Q31" s="76">
        <f>VLOOKUP(A31,'درآمد ناشی از فروش  '!$A$7:$Q$47,17,0)</f>
        <v>304179330</v>
      </c>
      <c r="R31" s="76">
        <f t="shared" si="1"/>
        <v>1247414482</v>
      </c>
      <c r="T31" s="9"/>
    </row>
    <row r="32" spans="1:20" ht="29.25" customHeight="1">
      <c r="A32" s="55" t="s">
        <v>20</v>
      </c>
      <c r="C32" s="56">
        <v>0</v>
      </c>
      <c r="D32" s="4"/>
      <c r="E32" s="76">
        <f>VLOOKUP(A32,'درآمد ناشی از تغییر قیمت اوراق'!A:Q,9,0)</f>
        <v>-11427067</v>
      </c>
      <c r="G32" s="110">
        <f>VLOOKUP(A32,'درآمد ناشی از فروش  '!$A$7:$I$48,9,0)</f>
        <v>0</v>
      </c>
      <c r="I32" s="76">
        <f t="shared" si="0"/>
        <v>-11427067</v>
      </c>
      <c r="K32" s="9"/>
      <c r="M32" s="8">
        <v>0</v>
      </c>
      <c r="O32" s="110">
        <f>VLOOKUP(A32,'درآمد ناشی از تغییر قیمت اوراق'!$A$7:$Q$43,17,0)</f>
        <v>-41728448</v>
      </c>
      <c r="Q32" s="76">
        <f>VLOOKUP(A32,'درآمد ناشی از فروش  '!$A$7:$Q$47,17,0)</f>
        <v>-237229198</v>
      </c>
      <c r="R32" s="76">
        <f t="shared" si="1"/>
        <v>-278957646</v>
      </c>
      <c r="T32" s="9"/>
    </row>
    <row r="33" spans="1:21" ht="29.25" customHeight="1">
      <c r="A33" s="55" t="s">
        <v>219</v>
      </c>
      <c r="C33" s="56">
        <v>0</v>
      </c>
      <c r="D33" s="4"/>
      <c r="E33" s="76">
        <v>265116105</v>
      </c>
      <c r="G33" s="110">
        <v>0</v>
      </c>
      <c r="I33" s="76">
        <f t="shared" si="0"/>
        <v>265116105</v>
      </c>
      <c r="K33" s="9"/>
      <c r="M33" s="8">
        <v>0</v>
      </c>
      <c r="O33" s="110">
        <f>VLOOKUP(A33,'درآمد ناشی از تغییر قیمت اوراق'!$A$7:$Q$43,17,0)</f>
        <v>265116105</v>
      </c>
      <c r="Q33" s="76">
        <v>0</v>
      </c>
      <c r="R33" s="76">
        <f t="shared" si="1"/>
        <v>265116105</v>
      </c>
      <c r="T33" s="9"/>
    </row>
    <row r="34" spans="1:21" ht="30" customHeight="1">
      <c r="A34" s="55" t="s">
        <v>118</v>
      </c>
      <c r="C34" s="56">
        <v>0</v>
      </c>
      <c r="D34" s="4"/>
      <c r="E34" s="76">
        <v>0</v>
      </c>
      <c r="G34" s="110">
        <f>VLOOKUP(A34,'درآمد ناشی از فروش  '!$A$7:$I$48,9,0)</f>
        <v>0</v>
      </c>
      <c r="I34" s="76">
        <f t="shared" si="0"/>
        <v>0</v>
      </c>
      <c r="K34" s="9"/>
      <c r="M34" s="8">
        <v>0</v>
      </c>
      <c r="O34" s="110">
        <v>0</v>
      </c>
      <c r="Q34" s="76">
        <f>VLOOKUP(A34,'درآمد ناشی از فروش  '!$A$7:$Q$47,17,0)</f>
        <v>-804024</v>
      </c>
      <c r="R34" s="76">
        <f t="shared" si="1"/>
        <v>-804024</v>
      </c>
      <c r="T34" s="9"/>
    </row>
    <row r="35" spans="1:21" ht="30" customHeight="1">
      <c r="A35" s="55" t="s">
        <v>31</v>
      </c>
      <c r="C35" s="56">
        <v>0</v>
      </c>
      <c r="D35" s="4"/>
      <c r="E35" s="76">
        <f>VLOOKUP(A35,'درآمد ناشی از تغییر قیمت اوراق'!A:Q,9,0)</f>
        <v>90319025250</v>
      </c>
      <c r="G35" s="116">
        <f>VLOOKUP(A35,'درآمد ناشی از فروش  '!$A$7:$I$48,9,0)</f>
        <v>-1228787433</v>
      </c>
      <c r="I35" s="76">
        <f t="shared" si="0"/>
        <v>89090237817</v>
      </c>
      <c r="K35" s="9"/>
      <c r="M35" s="8">
        <f>VLOOKUP(A35,'درآمد سود سهام'!$A$7:$S$24,19,0)</f>
        <v>88607835960</v>
      </c>
      <c r="O35" s="110">
        <f>VLOOKUP(A35,'درآمد ناشی از تغییر قیمت اوراق'!$A$7:$Q$43,17,0)</f>
        <v>-102046834266</v>
      </c>
      <c r="Q35" s="76">
        <f>VLOOKUP(A35,'درآمد ناشی از فروش  '!$A$7:$Q$47,17,0)</f>
        <v>-10561519509</v>
      </c>
      <c r="R35" s="76">
        <f t="shared" si="1"/>
        <v>-24000517815</v>
      </c>
      <c r="T35" s="9"/>
    </row>
    <row r="36" spans="1:21" ht="30" customHeight="1">
      <c r="A36" s="55" t="s">
        <v>119</v>
      </c>
      <c r="C36" s="56">
        <v>0</v>
      </c>
      <c r="D36" s="4"/>
      <c r="E36" s="76">
        <v>0</v>
      </c>
      <c r="G36" s="116">
        <f>VLOOKUP(A36,'درآمد ناشی از فروش  '!$A$7:$I$48,9,0)</f>
        <v>0</v>
      </c>
      <c r="I36" s="76">
        <f t="shared" si="0"/>
        <v>0</v>
      </c>
      <c r="K36" s="9"/>
      <c r="M36" s="8">
        <v>0</v>
      </c>
      <c r="O36" s="110">
        <v>0</v>
      </c>
      <c r="Q36" s="76">
        <f>VLOOKUP(A36,'درآمد ناشی از فروش  '!$A$7:$Q$47,17,0)</f>
        <v>829603</v>
      </c>
      <c r="R36" s="76">
        <f t="shared" si="1"/>
        <v>829603</v>
      </c>
      <c r="T36" s="9"/>
    </row>
    <row r="37" spans="1:21" ht="30" customHeight="1">
      <c r="A37" s="55" t="s">
        <v>22</v>
      </c>
      <c r="C37" s="56">
        <v>0</v>
      </c>
      <c r="D37" s="4"/>
      <c r="E37" s="76">
        <f>VLOOKUP(A37,'درآمد ناشی از تغییر قیمت اوراق'!A:Q,9,0)</f>
        <v>0</v>
      </c>
      <c r="G37" s="110">
        <f>VLOOKUP(A37,'درآمد ناشی از فروش  '!$A$7:$I$48,9,0)</f>
        <v>11944544687</v>
      </c>
      <c r="I37" s="76">
        <f t="shared" si="0"/>
        <v>11944544687</v>
      </c>
      <c r="K37" s="9"/>
      <c r="M37" s="8">
        <f>VLOOKUP(A37,'درآمد سود سهام'!$A$7:$S$24,19,0)</f>
        <v>7932716330</v>
      </c>
      <c r="O37" s="110">
        <f>VLOOKUP(A37,'درآمد ناشی از تغییر قیمت اوراق'!$A$7:$Q$43,17,0)</f>
        <v>0</v>
      </c>
      <c r="Q37" s="76">
        <f>VLOOKUP(A37,'درآمد ناشی از فروش  '!$A$7:$Q$47,17,0)</f>
        <v>10944080100</v>
      </c>
      <c r="R37" s="76">
        <f t="shared" si="1"/>
        <v>18876796430</v>
      </c>
      <c r="T37" s="9"/>
    </row>
    <row r="38" spans="1:21" ht="30" customHeight="1">
      <c r="A38" s="55" t="s">
        <v>120</v>
      </c>
      <c r="C38" s="56">
        <v>0</v>
      </c>
      <c r="D38" s="4"/>
      <c r="E38" s="76">
        <v>0</v>
      </c>
      <c r="G38" s="110">
        <f>VLOOKUP(A38,'درآمد ناشی از فروش  '!$A$7:$I$48,9,0)</f>
        <v>0</v>
      </c>
      <c r="I38" s="76">
        <f t="shared" si="0"/>
        <v>0</v>
      </c>
      <c r="K38" s="9"/>
      <c r="M38" s="8">
        <v>0</v>
      </c>
      <c r="O38" s="110">
        <v>0</v>
      </c>
      <c r="Q38" s="76">
        <f>VLOOKUP(A38,'درآمد ناشی از فروش  '!$A$7:$Q$47,17,0)</f>
        <v>-294818960</v>
      </c>
      <c r="R38" s="76">
        <f t="shared" si="1"/>
        <v>-294818960</v>
      </c>
      <c r="T38" s="9"/>
    </row>
    <row r="39" spans="1:21" ht="30" customHeight="1">
      <c r="A39" s="55" t="s">
        <v>121</v>
      </c>
      <c r="C39" s="56">
        <v>0</v>
      </c>
      <c r="D39" s="4"/>
      <c r="E39" s="76">
        <v>0</v>
      </c>
      <c r="G39" s="110">
        <f>VLOOKUP(A39,'درآمد ناشی از فروش  '!$A$7:$I$48,9,0)</f>
        <v>0</v>
      </c>
      <c r="I39" s="76">
        <f t="shared" si="0"/>
        <v>0</v>
      </c>
      <c r="K39" s="9"/>
      <c r="M39" s="8">
        <v>0</v>
      </c>
      <c r="O39" s="110">
        <v>0</v>
      </c>
      <c r="Q39" s="76">
        <f>VLOOKUP(A39,'درآمد ناشی از فروش  '!$A$7:$Q$47,17,0)</f>
        <v>136615</v>
      </c>
      <c r="R39" s="76">
        <f t="shared" si="1"/>
        <v>136615</v>
      </c>
      <c r="T39" s="9"/>
    </row>
    <row r="40" spans="1:21" ht="30" customHeight="1">
      <c r="A40" s="55" t="s">
        <v>122</v>
      </c>
      <c r="C40" s="56">
        <v>0</v>
      </c>
      <c r="D40" s="4"/>
      <c r="E40" s="76">
        <v>0</v>
      </c>
      <c r="G40" s="110">
        <f>VLOOKUP(A40,'درآمد ناشی از فروش  '!$A$7:$I$48,9,0)</f>
        <v>0</v>
      </c>
      <c r="I40" s="76">
        <f t="shared" si="0"/>
        <v>0</v>
      </c>
      <c r="K40" s="9"/>
      <c r="M40" s="8">
        <v>0</v>
      </c>
      <c r="O40" s="110">
        <v>0</v>
      </c>
      <c r="Q40" s="76">
        <f>VLOOKUP(A40,'درآمد ناشی از فروش  '!$A$7:$Q$47,17,0)</f>
        <v>217832689</v>
      </c>
      <c r="R40" s="76">
        <f t="shared" si="1"/>
        <v>217832689</v>
      </c>
      <c r="T40" s="9"/>
    </row>
    <row r="41" spans="1:21" ht="30" customHeight="1">
      <c r="A41" s="55" t="s">
        <v>38</v>
      </c>
      <c r="C41" s="56">
        <v>0</v>
      </c>
      <c r="D41" s="4"/>
      <c r="E41" s="76">
        <f>VLOOKUP(A41,'درآمد ناشی از تغییر قیمت اوراق'!A:Q,9,0)</f>
        <v>-28855360856</v>
      </c>
      <c r="G41" s="110">
        <f>VLOOKUP(A41,'درآمد ناشی از فروش  '!$A$7:$I$48,9,0)</f>
        <v>0</v>
      </c>
      <c r="I41" s="76">
        <f t="shared" si="0"/>
        <v>-28855360856</v>
      </c>
      <c r="K41" s="9"/>
      <c r="M41" s="8">
        <v>0</v>
      </c>
      <c r="O41" s="110">
        <f>VLOOKUP(A41,'درآمد ناشی از تغییر قیمت اوراق'!$A$7:$Q$43,17,0)</f>
        <v>-50453902912</v>
      </c>
      <c r="Q41" s="76">
        <f>VLOOKUP(A41,'درآمد ناشی از فروش  '!$A$7:$Q$47,17,0)</f>
        <v>-1800515633</v>
      </c>
      <c r="R41" s="76">
        <f t="shared" si="1"/>
        <v>-52254418545</v>
      </c>
      <c r="T41" s="9"/>
    </row>
    <row r="42" spans="1:21" ht="30" customHeight="1">
      <c r="A42" s="55" t="s">
        <v>36</v>
      </c>
      <c r="C42" s="56">
        <v>0</v>
      </c>
      <c r="D42" s="4"/>
      <c r="E42" s="76">
        <f>VLOOKUP(A42,'درآمد ناشی از تغییر قیمت اوراق'!A:Q,9,0)</f>
        <v>56517613605</v>
      </c>
      <c r="G42" s="110">
        <f>VLOOKUP(A42,'درآمد ناشی از فروش  '!$A$7:$I$48,9,0)</f>
        <v>0</v>
      </c>
      <c r="I42" s="76">
        <f t="shared" si="0"/>
        <v>56517613605</v>
      </c>
      <c r="K42" s="9"/>
      <c r="M42" s="8">
        <f>VLOOKUP(A42,'درآمد سود سهام'!$A$7:$S$24,19,0)</f>
        <v>28860000000</v>
      </c>
      <c r="O42" s="110">
        <f>VLOOKUP(A42,'درآمد ناشی از تغییر قیمت اوراق'!$A$7:$Q$43,17,0)</f>
        <v>158647483743</v>
      </c>
      <c r="Q42" s="76">
        <f>VLOOKUP(A42,'درآمد ناشی از فروش  '!$A$7:$Q$47,17,0)</f>
        <v>9749472075</v>
      </c>
      <c r="R42" s="76">
        <f t="shared" si="1"/>
        <v>197256955818</v>
      </c>
      <c r="T42" s="9"/>
    </row>
    <row r="43" spans="1:21" ht="30" customHeight="1">
      <c r="A43" s="55" t="s">
        <v>35</v>
      </c>
      <c r="C43" s="56">
        <v>0</v>
      </c>
      <c r="D43" s="4"/>
      <c r="E43" s="76">
        <v>0</v>
      </c>
      <c r="G43" s="110">
        <f>VLOOKUP(A43,'درآمد ناشی از فروش  '!$A$7:$I$48,9,0)</f>
        <v>0</v>
      </c>
      <c r="I43" s="76">
        <f t="shared" si="0"/>
        <v>0</v>
      </c>
      <c r="K43" s="9"/>
      <c r="M43" s="8">
        <f>VLOOKUP(A43,'درآمد سود سهام'!$A$7:$S$24,19,0)</f>
        <v>438662799</v>
      </c>
      <c r="O43" s="110">
        <v>0</v>
      </c>
      <c r="Q43" s="76">
        <f>VLOOKUP(A43,'درآمد ناشی از فروش  '!$A$7:$Q$47,17,0)</f>
        <v>-2696988315</v>
      </c>
      <c r="R43" s="76">
        <f t="shared" si="1"/>
        <v>-2258325516</v>
      </c>
      <c r="T43" s="9"/>
    </row>
    <row r="44" spans="1:21" ht="30" customHeight="1">
      <c r="A44" s="55" t="s">
        <v>26</v>
      </c>
      <c r="C44" s="56">
        <v>0</v>
      </c>
      <c r="D44" s="4"/>
      <c r="E44" s="76">
        <f>VLOOKUP(A44,'درآمد ناشی از تغییر قیمت اوراق'!A:Q,9,0)</f>
        <v>952727155</v>
      </c>
      <c r="G44" s="110">
        <f>VLOOKUP(A44,'درآمد ناشی از فروش  '!$A$7:$I$48,9,0)</f>
        <v>604371627</v>
      </c>
      <c r="I44" s="76">
        <f t="shared" si="0"/>
        <v>1557098782</v>
      </c>
      <c r="K44" s="9"/>
      <c r="M44" s="8">
        <f>VLOOKUP(A44,'درآمد سود سهام'!$A$7:$S$24,19,0)</f>
        <v>3000886500</v>
      </c>
      <c r="O44" s="110">
        <f>VLOOKUP(A44,'درآمد ناشی از تغییر قیمت اوراق'!$A$7:$Q$43,17,0)</f>
        <v>1365671952</v>
      </c>
      <c r="Q44" s="76">
        <f>VLOOKUP(A44,'درآمد ناشی از فروش  '!$A$7:$Q$47,17,0)</f>
        <v>604371627</v>
      </c>
      <c r="R44" s="76">
        <f t="shared" si="1"/>
        <v>4970930079</v>
      </c>
      <c r="T44" s="9"/>
    </row>
    <row r="45" spans="1:21" ht="30" customHeight="1">
      <c r="A45" s="55" t="s">
        <v>33</v>
      </c>
      <c r="C45" s="56">
        <v>0</v>
      </c>
      <c r="D45" s="4"/>
      <c r="E45" s="76">
        <f>VLOOKUP(A45,'درآمد ناشی از تغییر قیمت اوراق'!A:Q,9,0)</f>
        <v>26281923186</v>
      </c>
      <c r="G45" s="110">
        <v>0</v>
      </c>
      <c r="I45" s="76">
        <f t="shared" si="0"/>
        <v>26281923186</v>
      </c>
      <c r="K45" s="9"/>
      <c r="M45" s="8">
        <f>VLOOKUP(A45,'درآمد سود سهام'!$A$7:$S$24,19,0)</f>
        <v>26192276040</v>
      </c>
      <c r="N45" s="56">
        <v>26192276040</v>
      </c>
      <c r="O45" s="110">
        <f>VLOOKUP(A45,'درآمد ناشی از تغییر قیمت اوراق'!$A$7:$Q$43,17,0)</f>
        <v>22134703263</v>
      </c>
      <c r="P45" s="8">
        <v>26192276040</v>
      </c>
      <c r="Q45" s="76">
        <v>0</v>
      </c>
      <c r="R45" s="76">
        <f t="shared" si="1"/>
        <v>48326979303</v>
      </c>
      <c r="S45" s="8">
        <v>26192276040</v>
      </c>
      <c r="T45" s="9"/>
      <c r="U45" s="8">
        <v>26192276040</v>
      </c>
    </row>
    <row r="46" spans="1:21" ht="30" customHeight="1">
      <c r="A46" s="55" t="s">
        <v>25</v>
      </c>
      <c r="C46" s="56">
        <v>0</v>
      </c>
      <c r="D46" s="4"/>
      <c r="E46" s="76">
        <v>0</v>
      </c>
      <c r="G46" s="110">
        <f>VLOOKUP(A46,'درآمد ناشی از فروش  '!$A$7:$I$48,9,0)</f>
        <v>0</v>
      </c>
      <c r="I46" s="76">
        <f t="shared" si="0"/>
        <v>0</v>
      </c>
      <c r="K46" s="9"/>
      <c r="M46" s="8">
        <f>VLOOKUP(A46,'درآمد سود سهام'!$A$7:$S$24,19,0)</f>
        <v>120000000</v>
      </c>
      <c r="O46" s="110">
        <v>0</v>
      </c>
      <c r="Q46" s="76">
        <f>VLOOKUP(A46,'درآمد ناشی از فروش  '!$A$7:$Q$47,17,0)</f>
        <v>-163024195</v>
      </c>
      <c r="R46" s="76">
        <f t="shared" si="1"/>
        <v>-43024195</v>
      </c>
      <c r="T46" s="9"/>
    </row>
    <row r="47" spans="1:21" ht="30" customHeight="1">
      <c r="A47" s="55" t="s">
        <v>27</v>
      </c>
      <c r="C47" s="56">
        <v>0</v>
      </c>
      <c r="D47" s="4"/>
      <c r="E47" s="76">
        <v>0</v>
      </c>
      <c r="G47" s="110">
        <f>VLOOKUP(A47,'درآمد ناشی از فروش  '!$A$7:$I$48,9,0)</f>
        <v>0</v>
      </c>
      <c r="I47" s="76">
        <f t="shared" si="0"/>
        <v>0</v>
      </c>
      <c r="K47" s="9"/>
      <c r="M47" s="8">
        <f>VLOOKUP(A47,'درآمد سود سهام'!$A$7:$S$24,19,0)</f>
        <v>23599646</v>
      </c>
      <c r="O47" s="110">
        <v>0</v>
      </c>
      <c r="Q47" s="76">
        <f>VLOOKUP(A47,'درآمد ناشی از فروش  '!$A$7:$Q$47,17,0)</f>
        <v>-190454157</v>
      </c>
      <c r="R47" s="76">
        <f t="shared" si="1"/>
        <v>-166854511</v>
      </c>
      <c r="T47" s="9"/>
    </row>
    <row r="48" spans="1:21" ht="30" customHeight="1">
      <c r="A48" s="55" t="s">
        <v>37</v>
      </c>
      <c r="C48" s="56">
        <v>0</v>
      </c>
      <c r="D48" s="4"/>
      <c r="E48" s="76">
        <v>0</v>
      </c>
      <c r="G48" s="110">
        <f>VLOOKUP(A48,'درآمد ناشی از فروش  '!$A$7:$I$48,9,0)</f>
        <v>0</v>
      </c>
      <c r="I48" s="76">
        <f t="shared" si="0"/>
        <v>0</v>
      </c>
      <c r="K48" s="9"/>
      <c r="M48" s="8">
        <f>VLOOKUP(A48,'درآمد سود سهام'!$A$7:$S$24,19,0)</f>
        <v>84375000</v>
      </c>
      <c r="O48" s="110">
        <v>0</v>
      </c>
      <c r="Q48" s="76">
        <f>VLOOKUP(A48,'درآمد ناشی از فروش  '!$A$7:$Q$47,17,0)</f>
        <v>-307534185</v>
      </c>
      <c r="R48" s="76">
        <f t="shared" si="1"/>
        <v>-223159185</v>
      </c>
      <c r="T48" s="9"/>
    </row>
    <row r="49" spans="1:20" ht="30" customHeight="1">
      <c r="A49" s="55" t="s">
        <v>189</v>
      </c>
      <c r="C49" s="56">
        <v>0</v>
      </c>
      <c r="D49" s="4"/>
      <c r="E49" s="76">
        <f>VLOOKUP(A49,'درآمد ناشی از تغییر قیمت اوراق'!A:Q,9,0)</f>
        <v>2466403612</v>
      </c>
      <c r="G49" s="116">
        <v>-330285708</v>
      </c>
      <c r="I49" s="76">
        <f t="shared" si="0"/>
        <v>2136117904</v>
      </c>
      <c r="K49" s="9"/>
      <c r="M49" s="8">
        <v>0</v>
      </c>
      <c r="O49" s="110">
        <f>VLOOKUP(A49,'درآمد ناشی از تغییر قیمت اوراق'!$A$7:$Q$43,17,0)</f>
        <v>252223391</v>
      </c>
      <c r="Q49" s="76">
        <f>VLOOKUP(A49,'درآمد ناشی از فروش  '!$A$7:$Q$47,17,0)</f>
        <v>-964104636</v>
      </c>
      <c r="R49" s="76">
        <f t="shared" si="1"/>
        <v>-711881245</v>
      </c>
      <c r="T49" s="9"/>
    </row>
    <row r="50" spans="1:20" ht="30" customHeight="1">
      <c r="A50" s="55" t="s">
        <v>30</v>
      </c>
      <c r="C50" s="56">
        <v>0</v>
      </c>
      <c r="D50" s="4"/>
      <c r="E50" s="76">
        <f>VLOOKUP(A50,'درآمد ناشی از تغییر قیمت اوراق'!A:Q,9,0)</f>
        <v>110287772</v>
      </c>
      <c r="G50" s="110">
        <v>0</v>
      </c>
      <c r="I50" s="76">
        <f t="shared" si="0"/>
        <v>110287772</v>
      </c>
      <c r="K50" s="9"/>
      <c r="M50" s="8">
        <v>0</v>
      </c>
      <c r="O50" s="110">
        <f>VLOOKUP(A50,'درآمد ناشی از تغییر قیمت اوراق'!$A$7:$Q$43,17,0)</f>
        <v>8967516857</v>
      </c>
      <c r="Q50" s="76">
        <v>0</v>
      </c>
      <c r="R50" s="76">
        <f t="shared" si="1"/>
        <v>8967516857</v>
      </c>
      <c r="T50" s="9"/>
    </row>
    <row r="51" spans="1:20" ht="30" customHeight="1">
      <c r="A51" s="55" t="s">
        <v>39</v>
      </c>
      <c r="C51" s="56">
        <v>0</v>
      </c>
      <c r="D51" s="4"/>
      <c r="E51" s="76">
        <v>0</v>
      </c>
      <c r="G51" s="110">
        <f>VLOOKUP(A51,'درآمد ناشی از فروش  '!$A$7:$I$48,9,0)</f>
        <v>0</v>
      </c>
      <c r="I51" s="76">
        <f t="shared" si="0"/>
        <v>0</v>
      </c>
      <c r="K51" s="9"/>
      <c r="M51" s="8">
        <v>0</v>
      </c>
      <c r="O51" s="110">
        <v>0</v>
      </c>
      <c r="Q51" s="76">
        <f>VLOOKUP(A51,'درآمد ناشی از فروش  '!$A$7:$Q$47,17,0)</f>
        <v>-279818979</v>
      </c>
      <c r="R51" s="76">
        <f t="shared" si="1"/>
        <v>-279818979</v>
      </c>
      <c r="T51" s="9"/>
    </row>
    <row r="52" spans="1:20" ht="30" customHeight="1">
      <c r="A52" s="55" t="s">
        <v>41</v>
      </c>
      <c r="C52" s="56">
        <v>0</v>
      </c>
      <c r="D52" s="4"/>
      <c r="E52" s="76">
        <v>0</v>
      </c>
      <c r="G52" s="110">
        <f>VLOOKUP(A52,'درآمد ناشی از فروش  '!$A$7:$I$48,9,0)</f>
        <v>0</v>
      </c>
      <c r="I52" s="76">
        <f t="shared" si="0"/>
        <v>0</v>
      </c>
      <c r="K52" s="9"/>
      <c r="M52" s="8">
        <v>0</v>
      </c>
      <c r="O52" s="110">
        <v>0</v>
      </c>
      <c r="Q52" s="76">
        <f>VLOOKUP(A52,'درآمد ناشی از فروش  '!$A$7:$Q$47,17,0)</f>
        <v>-2285639349</v>
      </c>
      <c r="R52" s="76">
        <f t="shared" si="1"/>
        <v>-2285639349</v>
      </c>
      <c r="T52" s="9"/>
    </row>
    <row r="53" spans="1:20" ht="30" customHeight="1">
      <c r="A53" s="55" t="s">
        <v>191</v>
      </c>
      <c r="C53" s="56">
        <v>0</v>
      </c>
      <c r="D53" s="4"/>
      <c r="E53" s="76">
        <f>VLOOKUP(A53,'درآمد ناشی از تغییر قیمت اوراق'!A:Q,9,0)</f>
        <v>-2055549989</v>
      </c>
      <c r="G53" s="110">
        <v>0</v>
      </c>
      <c r="I53" s="76">
        <f t="shared" si="0"/>
        <v>-2055549989</v>
      </c>
      <c r="K53" s="9"/>
      <c r="M53" s="8">
        <v>2449428743</v>
      </c>
      <c r="O53" s="110">
        <f>VLOOKUP(A53,'درآمد ناشی از تغییر قیمت اوراق'!$A$7:$Q$43,17,0)</f>
        <v>3328514819</v>
      </c>
      <c r="Q53" s="76">
        <v>0</v>
      </c>
      <c r="R53" s="76">
        <f t="shared" si="1"/>
        <v>5777943562</v>
      </c>
      <c r="T53" s="9"/>
    </row>
    <row r="54" spans="1:20" ht="30" customHeight="1">
      <c r="A54" s="55" t="s">
        <v>42</v>
      </c>
      <c r="C54" s="56">
        <v>0</v>
      </c>
      <c r="D54" s="4"/>
      <c r="E54" s="76">
        <f>VLOOKUP(A54,'درآمد ناشی از تغییر قیمت اوراق'!A:Q,9,0)</f>
        <v>4093204365</v>
      </c>
      <c r="G54" s="110">
        <v>0</v>
      </c>
      <c r="I54" s="76">
        <f t="shared" si="0"/>
        <v>4093204365</v>
      </c>
      <c r="K54" s="9"/>
      <c r="M54" s="8">
        <v>0</v>
      </c>
      <c r="O54" s="110">
        <f>VLOOKUP(A54,'درآمد ناشی از تغییر قیمت اوراق'!$A$7:$Q$43,17,0)</f>
        <v>7808874172</v>
      </c>
      <c r="Q54" s="76">
        <v>0</v>
      </c>
      <c r="R54" s="76">
        <f t="shared" si="1"/>
        <v>7808874172</v>
      </c>
      <c r="T54" s="9"/>
    </row>
    <row r="55" spans="1:20" ht="30" customHeight="1">
      <c r="A55" s="55" t="s">
        <v>221</v>
      </c>
      <c r="C55" s="56">
        <v>0</v>
      </c>
      <c r="D55" s="4"/>
      <c r="E55" s="76">
        <v>528553320</v>
      </c>
      <c r="G55" s="110">
        <f>VLOOKUP(A55,'درآمد ناشی از فروش  '!$A$7:$I$48,9,0)</f>
        <v>481533566</v>
      </c>
      <c r="I55" s="76">
        <f t="shared" si="0"/>
        <v>1010086886</v>
      </c>
      <c r="K55" s="9"/>
      <c r="M55" s="8">
        <v>0</v>
      </c>
      <c r="O55" s="110">
        <f>VLOOKUP(A55,'درآمد ناشی از تغییر قیمت اوراق'!$A$7:$Q$43,17,0)</f>
        <v>528553320</v>
      </c>
      <c r="Q55" s="76">
        <f>VLOOKUP(A55,'درآمد ناشی از فروش  '!$A$7:$Q$47,17,0)</f>
        <v>481533566</v>
      </c>
      <c r="R55" s="76">
        <f t="shared" si="1"/>
        <v>1010086886</v>
      </c>
      <c r="T55" s="9"/>
    </row>
    <row r="56" spans="1:20" ht="30" customHeight="1">
      <c r="A56" s="55" t="s">
        <v>190</v>
      </c>
      <c r="C56" s="56">
        <v>0</v>
      </c>
      <c r="D56" s="4"/>
      <c r="E56" s="76">
        <f>VLOOKUP(A56,'درآمد ناشی از تغییر قیمت اوراق'!A:Q,9,0)</f>
        <v>11130263276</v>
      </c>
      <c r="G56" s="110">
        <v>0</v>
      </c>
      <c r="I56" s="76">
        <f t="shared" si="0"/>
        <v>11130263276</v>
      </c>
      <c r="K56" s="9"/>
      <c r="M56" s="8">
        <v>0</v>
      </c>
      <c r="O56" s="110">
        <f>VLOOKUP(A56,'درآمد ناشی از تغییر قیمت اوراق'!$A$7:$Q$43,17,0)</f>
        <v>19354445178</v>
      </c>
      <c r="Q56" s="76">
        <v>0</v>
      </c>
      <c r="R56" s="76">
        <f t="shared" si="1"/>
        <v>19354445178</v>
      </c>
      <c r="T56" s="9"/>
    </row>
    <row r="57" spans="1:20" ht="30" customHeight="1">
      <c r="A57" s="55" t="s">
        <v>218</v>
      </c>
      <c r="C57" s="56">
        <v>0</v>
      </c>
      <c r="D57" s="4"/>
      <c r="E57" s="76">
        <v>-421671991</v>
      </c>
      <c r="G57" s="159">
        <v>0</v>
      </c>
      <c r="I57" s="76">
        <f t="shared" si="0"/>
        <v>-421671991</v>
      </c>
      <c r="K57" s="9"/>
      <c r="M57" s="8">
        <v>0</v>
      </c>
      <c r="O57" s="110">
        <f>VLOOKUP(A57,'درآمد ناشی از تغییر قیمت اوراق'!$A$7:$Q$43,17,0)</f>
        <v>-421671991</v>
      </c>
      <c r="Q57" s="76">
        <v>0</v>
      </c>
      <c r="R57" s="76">
        <f t="shared" si="1"/>
        <v>-421671991</v>
      </c>
      <c r="T57" s="9"/>
    </row>
    <row r="58" spans="1:20" ht="30" customHeight="1">
      <c r="A58" s="55" t="s">
        <v>192</v>
      </c>
      <c r="C58" s="56">
        <v>0</v>
      </c>
      <c r="D58" s="4"/>
      <c r="E58" s="76">
        <f>VLOOKUP(A58,'درآمد ناشی از تغییر قیمت اوراق'!A:Q,9,0)</f>
        <v>-4259252904</v>
      </c>
      <c r="G58" s="110">
        <f>VLOOKUP(A58,'درآمد ناشی از فروش  '!$A$7:$I$48,9,0)</f>
        <v>1056934997</v>
      </c>
      <c r="I58" s="76">
        <f t="shared" si="0"/>
        <v>-3202317907</v>
      </c>
      <c r="K58" s="9"/>
      <c r="M58" s="8">
        <v>0</v>
      </c>
      <c r="O58" s="110">
        <f>VLOOKUP(A58,'درآمد ناشی از تغییر قیمت اوراق'!$A$7:$Q$43,17,0)</f>
        <v>3008924148</v>
      </c>
      <c r="Q58" s="76">
        <f>VLOOKUP(A58,'درآمد ناشی از فروش  '!$A$7:$Q$47,17,0)</f>
        <v>1056934997</v>
      </c>
      <c r="R58" s="76">
        <f t="shared" si="1"/>
        <v>4065859145</v>
      </c>
      <c r="T58" s="9"/>
    </row>
    <row r="59" spans="1:20" ht="30" customHeight="1">
      <c r="A59" s="55" t="s">
        <v>43</v>
      </c>
      <c r="C59" s="56">
        <v>0</v>
      </c>
      <c r="D59" s="4"/>
      <c r="E59" s="76">
        <f>VLOOKUP(A59,'درآمد ناشی از تغییر قیمت اوراق'!A:Q,9,0)</f>
        <v>-1868567033</v>
      </c>
      <c r="G59" s="110">
        <f>VLOOKUP(A59,'درآمد ناشی از فروش  '!$A$7:$I$48,9,0)</f>
        <v>1094462172</v>
      </c>
      <c r="I59" s="76">
        <f t="shared" si="0"/>
        <v>-774104861</v>
      </c>
      <c r="K59" s="9"/>
      <c r="M59" s="8">
        <v>0</v>
      </c>
      <c r="O59" s="110">
        <f>VLOOKUP(A59,'درآمد ناشی از تغییر قیمت اوراق'!$A$7:$Q$43,17,0)</f>
        <v>60217417460</v>
      </c>
      <c r="Q59" s="76">
        <f>VLOOKUP(A59,'درآمد ناشی از فروش  '!$A$7:$Q$47,17,0)</f>
        <v>14187682373</v>
      </c>
      <c r="R59" s="76">
        <f t="shared" si="1"/>
        <v>74405099833</v>
      </c>
      <c r="T59" s="9"/>
    </row>
    <row r="60" spans="1:20" ht="30" customHeight="1">
      <c r="A60" s="55" t="s">
        <v>44</v>
      </c>
      <c r="C60" s="56">
        <v>0</v>
      </c>
      <c r="D60" s="4"/>
      <c r="E60" s="76">
        <f>VLOOKUP(A60,'درآمد ناشی از تغییر قیمت اوراق'!A:Q,9,0)</f>
        <v>-48193824206</v>
      </c>
      <c r="G60" s="116">
        <f>VLOOKUP(A60,'درآمد ناشی از فروش  '!$A$7:$I$48,9,0)</f>
        <v>-25964674650</v>
      </c>
      <c r="I60" s="76">
        <f t="shared" si="0"/>
        <v>-74158498856</v>
      </c>
      <c r="K60" s="9"/>
      <c r="M60" s="8">
        <v>0</v>
      </c>
      <c r="O60" s="110">
        <f>VLOOKUP(A60,'درآمد ناشی از تغییر قیمت اوراق'!$A$7:$Q$43,17,0)</f>
        <v>81463237424</v>
      </c>
      <c r="Q60" s="76">
        <f>VLOOKUP(A60,'درآمد ناشی از فروش  '!$A$7:$Q$47,17,0)</f>
        <v>49229260838</v>
      </c>
      <c r="R60" s="76">
        <f t="shared" si="1"/>
        <v>130692498262</v>
      </c>
      <c r="T60" s="9"/>
    </row>
    <row r="61" spans="1:20" s="78" customFormat="1" ht="30" customHeight="1" thickBot="1">
      <c r="A61" s="21" t="s">
        <v>45</v>
      </c>
      <c r="B61" s="84"/>
      <c r="C61" s="85">
        <f>SUM(C8:C60)</f>
        <v>0</v>
      </c>
      <c r="D61" s="84"/>
      <c r="E61" s="86">
        <f>SUM(E8:E60)</f>
        <v>153204215567</v>
      </c>
      <c r="F61" s="101"/>
      <c r="G61" s="47">
        <f>SUM(G8:G60)</f>
        <v>51868758624</v>
      </c>
      <c r="H61" s="101"/>
      <c r="I61" s="161">
        <f>SUM(I8:I60)</f>
        <v>205072974191</v>
      </c>
      <c r="J61" s="101"/>
      <c r="K61" s="39"/>
      <c r="L61" s="84"/>
      <c r="M61" s="120">
        <f>SUM(M8:M60)</f>
        <v>184899245470</v>
      </c>
      <c r="N61" s="84"/>
      <c r="O61" s="86">
        <f>SUM(O8:O60)</f>
        <v>190468280386</v>
      </c>
      <c r="P61" s="101"/>
      <c r="Q61" s="39">
        <f>SUM(Q8:Q60)</f>
        <v>-98472210797</v>
      </c>
      <c r="R61" s="79">
        <f>SUM(R8:R60)</f>
        <v>276895315059</v>
      </c>
      <c r="S61" s="101"/>
      <c r="T61" s="39"/>
    </row>
    <row r="62" spans="1:20" ht="30" customHeight="1" thickTop="1"/>
    <row r="63" spans="1:20" ht="30" customHeight="1">
      <c r="G63" s="38"/>
    </row>
  </sheetData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45"/>
  <sheetViews>
    <sheetView rightToLeft="1" view="pageBreakPreview" zoomScaleNormal="100" zoomScaleSheetLayoutView="100" workbookViewId="0">
      <selection activeCell="I37" sqref="I37"/>
    </sheetView>
  </sheetViews>
  <sheetFormatPr defaultRowHeight="30" customHeight="1"/>
  <cols>
    <col min="1" max="1" width="4.42578125" style="51" customWidth="1"/>
    <col min="2" max="2" width="2.5703125" style="51" customWidth="1"/>
    <col min="3" max="3" width="21.42578125" style="51" customWidth="1"/>
    <col min="4" max="4" width="1.28515625" style="51" customWidth="1"/>
    <col min="5" max="5" width="17.5703125" style="51" customWidth="1"/>
    <col min="6" max="6" width="1.28515625" style="51" customWidth="1"/>
    <col min="7" max="7" width="22.5703125" style="51" customWidth="1"/>
    <col min="8" max="8" width="1.28515625" style="51" customWidth="1"/>
    <col min="9" max="9" width="20.5703125" style="51" customWidth="1"/>
    <col min="10" max="10" width="1.28515625" style="51" customWidth="1"/>
    <col min="11" max="11" width="14.28515625" style="51" customWidth="1"/>
    <col min="12" max="12" width="1.28515625" style="51" customWidth="1"/>
    <col min="13" max="13" width="18.42578125" style="51" customWidth="1"/>
    <col min="14" max="14" width="1.28515625" style="51" customWidth="1"/>
    <col min="15" max="15" width="15.42578125" style="57" customWidth="1"/>
    <col min="16" max="16" width="1.28515625" style="51" customWidth="1"/>
    <col min="17" max="17" width="18.140625" style="51" customWidth="1"/>
    <col min="18" max="18" width="1.28515625" style="51" customWidth="1"/>
    <col min="19" max="19" width="15.5703125" style="51" customWidth="1"/>
    <col min="20" max="20" width="1.28515625" style="51" customWidth="1"/>
    <col min="21" max="21" width="13" style="51" customWidth="1"/>
    <col min="22" max="22" width="1.28515625" style="51" customWidth="1"/>
    <col min="23" max="23" width="21" style="51" customWidth="1"/>
    <col min="24" max="24" width="1.28515625" style="51" customWidth="1"/>
    <col min="25" max="25" width="21.28515625" style="51" customWidth="1"/>
    <col min="26" max="26" width="1.28515625" style="51" customWidth="1"/>
    <col min="27" max="27" width="17.42578125" style="51" customWidth="1"/>
    <col min="28" max="28" width="0.28515625" style="49" customWidth="1"/>
    <col min="29" max="29" width="12.140625" style="49" bestFit="1" customWidth="1"/>
    <col min="30" max="16384" width="9.140625" style="13"/>
  </cols>
  <sheetData>
    <row r="1" spans="1:30" ht="30" customHeight="1">
      <c r="A1" s="166" t="s">
        <v>185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</row>
    <row r="2" spans="1:30" ht="30" customHeight="1">
      <c r="A2" s="166" t="s">
        <v>184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</row>
    <row r="3" spans="1:30" ht="30" customHeight="1">
      <c r="A3" s="166" t="s">
        <v>215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0" ht="30" customHeight="1">
      <c r="A4" s="50" t="s">
        <v>0</v>
      </c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</row>
    <row r="5" spans="1:30" ht="30" customHeight="1">
      <c r="A5" s="168" t="s">
        <v>2</v>
      </c>
      <c r="B5" s="168"/>
      <c r="C5" s="167" t="s">
        <v>3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30" ht="30" customHeight="1">
      <c r="E6" s="169" t="s">
        <v>205</v>
      </c>
      <c r="F6" s="169"/>
      <c r="G6" s="169"/>
      <c r="H6" s="169"/>
      <c r="I6" s="169"/>
      <c r="K6" s="169" t="s">
        <v>5</v>
      </c>
      <c r="L6" s="169"/>
      <c r="M6" s="169"/>
      <c r="N6" s="169"/>
      <c r="O6" s="169"/>
      <c r="P6" s="169"/>
      <c r="Q6" s="169"/>
      <c r="S6" s="169" t="s">
        <v>216</v>
      </c>
      <c r="T6" s="169"/>
      <c r="U6" s="169"/>
      <c r="V6" s="169"/>
      <c r="W6" s="169"/>
      <c r="X6" s="169"/>
      <c r="Y6" s="169"/>
      <c r="Z6" s="169"/>
      <c r="AA6" s="169"/>
    </row>
    <row r="7" spans="1:30" ht="25.5" customHeight="1">
      <c r="A7" s="166" t="s">
        <v>8</v>
      </c>
      <c r="B7" s="166"/>
      <c r="C7" s="166"/>
      <c r="E7" s="171" t="s">
        <v>9</v>
      </c>
      <c r="F7" s="52"/>
      <c r="G7" s="171" t="s">
        <v>10</v>
      </c>
      <c r="H7" s="52"/>
      <c r="I7" s="171" t="s">
        <v>11</v>
      </c>
      <c r="K7" s="170" t="s">
        <v>6</v>
      </c>
      <c r="L7" s="170"/>
      <c r="M7" s="170"/>
      <c r="N7" s="52"/>
      <c r="O7" s="170" t="s">
        <v>7</v>
      </c>
      <c r="P7" s="170"/>
      <c r="Q7" s="170"/>
      <c r="S7" s="171" t="s">
        <v>9</v>
      </c>
      <c r="T7" s="52"/>
      <c r="U7" s="172" t="s">
        <v>13</v>
      </c>
      <c r="V7" s="52"/>
      <c r="W7" s="171" t="s">
        <v>10</v>
      </c>
      <c r="X7" s="52"/>
      <c r="Y7" s="171" t="s">
        <v>11</v>
      </c>
      <c r="Z7" s="52"/>
      <c r="AA7" s="174" t="s">
        <v>14</v>
      </c>
    </row>
    <row r="8" spans="1:30" ht="30" customHeight="1">
      <c r="A8" s="169"/>
      <c r="B8" s="169"/>
      <c r="C8" s="169"/>
      <c r="E8" s="169"/>
      <c r="G8" s="169"/>
      <c r="I8" s="169"/>
      <c r="K8" s="53" t="s">
        <v>9</v>
      </c>
      <c r="L8" s="52"/>
      <c r="M8" s="53" t="s">
        <v>10</v>
      </c>
      <c r="O8" s="54" t="s">
        <v>9</v>
      </c>
      <c r="P8" s="52"/>
      <c r="Q8" s="53" t="s">
        <v>12</v>
      </c>
      <c r="S8" s="169"/>
      <c r="U8" s="173"/>
      <c r="W8" s="169"/>
      <c r="Y8" s="169"/>
      <c r="AA8" s="175"/>
    </row>
    <row r="9" spans="1:30" ht="30" customHeight="1">
      <c r="A9" s="176" t="s">
        <v>15</v>
      </c>
      <c r="B9" s="176"/>
      <c r="C9" s="176"/>
      <c r="E9" s="56">
        <v>177037995</v>
      </c>
      <c r="G9" s="56">
        <v>266464988474</v>
      </c>
      <c r="I9" s="56">
        <v>191647250014.49799</v>
      </c>
      <c r="K9" s="56">
        <v>0</v>
      </c>
      <c r="M9" s="56">
        <v>0</v>
      </c>
      <c r="O9" s="57">
        <v>-56130000</v>
      </c>
      <c r="Q9" s="56">
        <v>61188718721</v>
      </c>
      <c r="S9" s="56">
        <f>E9+K9+O9</f>
        <v>120907995</v>
      </c>
      <c r="U9" s="56">
        <v>1050</v>
      </c>
      <c r="W9" s="56">
        <v>181982107822</v>
      </c>
      <c r="Y9" s="56">
        <v>125972045008.58299</v>
      </c>
      <c r="AA9" s="58">
        <v>3.07</v>
      </c>
      <c r="AD9" s="40"/>
    </row>
    <row r="10" spans="1:30" ht="30" customHeight="1">
      <c r="A10" s="177" t="s">
        <v>218</v>
      </c>
      <c r="B10" s="177"/>
      <c r="C10" s="177"/>
      <c r="E10" s="56">
        <v>0</v>
      </c>
      <c r="G10" s="56">
        <v>0</v>
      </c>
      <c r="I10" s="56">
        <v>0</v>
      </c>
      <c r="K10" s="105">
        <v>5000000</v>
      </c>
      <c r="M10" s="105">
        <v>22593945141</v>
      </c>
      <c r="O10" s="57">
        <v>0</v>
      </c>
      <c r="Q10" s="56">
        <v>0</v>
      </c>
      <c r="S10" s="56">
        <f t="shared" ref="S10:S15" si="0">E10+K10+O10</f>
        <v>5000000</v>
      </c>
      <c r="U10" s="56">
        <v>4469</v>
      </c>
      <c r="W10" s="56">
        <f>G10+M10</f>
        <v>22593945141</v>
      </c>
      <c r="Y10" s="56">
        <v>22172273150</v>
      </c>
      <c r="AA10" s="58">
        <v>0.54</v>
      </c>
    </row>
    <row r="11" spans="1:30" ht="30" customHeight="1">
      <c r="A11" s="177" t="s">
        <v>20</v>
      </c>
      <c r="B11" s="177"/>
      <c r="C11" s="177"/>
      <c r="E11" s="56">
        <v>342500</v>
      </c>
      <c r="G11" s="56">
        <v>575034981</v>
      </c>
      <c r="I11" s="56">
        <v>687733492.5</v>
      </c>
      <c r="K11" s="56">
        <v>0</v>
      </c>
      <c r="M11" s="56">
        <v>0</v>
      </c>
      <c r="O11" s="57">
        <v>0</v>
      </c>
      <c r="Q11" s="56">
        <v>0</v>
      </c>
      <c r="S11" s="56">
        <f t="shared" si="0"/>
        <v>342500</v>
      </c>
      <c r="U11" s="59">
        <v>1990</v>
      </c>
      <c r="W11" s="56">
        <v>575034981</v>
      </c>
      <c r="Y11" s="56">
        <v>676306425.25</v>
      </c>
      <c r="AA11" s="58">
        <v>0.02</v>
      </c>
    </row>
    <row r="12" spans="1:30" ht="30" customHeight="1">
      <c r="A12" s="177" t="s">
        <v>22</v>
      </c>
      <c r="B12" s="177"/>
      <c r="C12" s="177"/>
      <c r="E12" s="56">
        <v>4927153</v>
      </c>
      <c r="G12" s="56">
        <v>97817537611</v>
      </c>
      <c r="I12" s="56">
        <v>114364480865.827</v>
      </c>
      <c r="K12" s="56">
        <v>0</v>
      </c>
      <c r="M12" s="56">
        <v>0</v>
      </c>
      <c r="O12" s="57">
        <v>-4927153</v>
      </c>
      <c r="Q12" s="94">
        <v>111796000866</v>
      </c>
      <c r="S12" s="56">
        <f t="shared" si="0"/>
        <v>0</v>
      </c>
      <c r="U12" s="56">
        <v>0</v>
      </c>
      <c r="W12" s="56">
        <v>0</v>
      </c>
      <c r="Y12" s="56">
        <v>0</v>
      </c>
      <c r="AA12" s="58">
        <v>0</v>
      </c>
    </row>
    <row r="13" spans="1:30" ht="30" customHeight="1">
      <c r="A13" s="177" t="s">
        <v>23</v>
      </c>
      <c r="B13" s="177"/>
      <c r="C13" s="177"/>
      <c r="E13" s="56">
        <v>100000</v>
      </c>
      <c r="G13" s="56">
        <v>2725199506</v>
      </c>
      <c r="I13" s="56">
        <v>3002031000</v>
      </c>
      <c r="K13" s="56">
        <v>0</v>
      </c>
      <c r="M13" s="56">
        <v>0</v>
      </c>
      <c r="O13" s="57">
        <v>0</v>
      </c>
      <c r="Q13" s="56">
        <v>0</v>
      </c>
      <c r="S13" s="56">
        <f t="shared" si="0"/>
        <v>100000</v>
      </c>
      <c r="U13" s="56">
        <v>34700</v>
      </c>
      <c r="W13" s="56">
        <v>2725199506</v>
      </c>
      <c r="Y13" s="56">
        <v>3443176900</v>
      </c>
      <c r="AA13" s="58">
        <v>0.08</v>
      </c>
    </row>
    <row r="14" spans="1:30" ht="30" customHeight="1">
      <c r="A14" s="177" t="s">
        <v>219</v>
      </c>
      <c r="B14" s="177"/>
      <c r="C14" s="177"/>
      <c r="E14" s="56">
        <v>0</v>
      </c>
      <c r="G14" s="56">
        <v>0</v>
      </c>
      <c r="I14" s="56">
        <v>0</v>
      </c>
      <c r="K14" s="56">
        <v>5000000</v>
      </c>
      <c r="M14" s="56">
        <v>13567127695</v>
      </c>
      <c r="O14" s="57">
        <v>0</v>
      </c>
      <c r="Q14" s="56">
        <v>0</v>
      </c>
      <c r="S14" s="56">
        <f t="shared" si="0"/>
        <v>5000000</v>
      </c>
      <c r="U14" s="56">
        <v>2788</v>
      </c>
      <c r="W14" s="56">
        <f>G14+M14</f>
        <v>13567127695</v>
      </c>
      <c r="Y14" s="56">
        <v>13832243800</v>
      </c>
      <c r="AA14" s="58">
        <v>0.34</v>
      </c>
    </row>
    <row r="15" spans="1:30" ht="30" customHeight="1">
      <c r="A15" s="177" t="s">
        <v>32</v>
      </c>
      <c r="B15" s="177"/>
      <c r="C15" s="177"/>
      <c r="E15" s="56">
        <v>0</v>
      </c>
      <c r="G15" s="56">
        <v>0</v>
      </c>
      <c r="I15" s="56">
        <v>0</v>
      </c>
      <c r="K15" s="105">
        <v>800000</v>
      </c>
      <c r="M15" s="56">
        <v>1275557150</v>
      </c>
      <c r="O15" s="57">
        <v>0</v>
      </c>
      <c r="Q15" s="56">
        <v>0</v>
      </c>
      <c r="S15" s="56">
        <f t="shared" si="0"/>
        <v>800000</v>
      </c>
      <c r="U15" s="56">
        <v>1605</v>
      </c>
      <c r="W15" s="56">
        <f>G15+M15</f>
        <v>1275557150</v>
      </c>
      <c r="Y15" s="56">
        <v>1274074680</v>
      </c>
      <c r="AA15" s="58">
        <v>0.03</v>
      </c>
    </row>
    <row r="16" spans="1:30" ht="30" customHeight="1">
      <c r="A16" s="177" t="s">
        <v>26</v>
      </c>
      <c r="B16" s="177"/>
      <c r="C16" s="177"/>
      <c r="E16" s="56">
        <v>2000591</v>
      </c>
      <c r="G16" s="56">
        <v>23849858476</v>
      </c>
      <c r="I16" s="56">
        <v>24261987299.310001</v>
      </c>
      <c r="K16" s="56">
        <v>0</v>
      </c>
      <c r="M16" s="56">
        <v>0</v>
      </c>
      <c r="O16" s="57">
        <v>-618939</v>
      </c>
      <c r="Q16" s="56">
        <v>7982742573</v>
      </c>
      <c r="S16" s="56">
        <f>E16+K16+O16</f>
        <v>1381652</v>
      </c>
      <c r="U16" s="56">
        <v>13010</v>
      </c>
      <c r="W16" s="56">
        <v>16471235084</v>
      </c>
      <c r="Y16" s="56">
        <v>17836343508.8204</v>
      </c>
      <c r="AA16" s="58">
        <v>0.43</v>
      </c>
    </row>
    <row r="17" spans="1:29" ht="30" customHeight="1">
      <c r="A17" s="177" t="s">
        <v>189</v>
      </c>
      <c r="B17" s="177"/>
      <c r="C17" s="177"/>
      <c r="E17" s="56">
        <v>67497979</v>
      </c>
      <c r="G17" s="56">
        <v>164796161628</v>
      </c>
      <c r="I17" s="56">
        <v>185588548425.01199</v>
      </c>
      <c r="K17" s="56">
        <v>0</v>
      </c>
      <c r="M17" s="56">
        <v>0</v>
      </c>
      <c r="O17" s="57">
        <v>-3614962</v>
      </c>
      <c r="Q17" s="105">
        <v>9727789139</v>
      </c>
      <c r="S17" s="56">
        <f t="shared" ref="S17:S25" si="1">E17+K17+O17</f>
        <v>63883017</v>
      </c>
      <c r="U17" s="56">
        <v>2808</v>
      </c>
      <c r="W17" s="56">
        <v>155970240162</v>
      </c>
      <c r="Y17" s="56">
        <v>177996877190.28101</v>
      </c>
      <c r="AA17" s="58">
        <v>4.34</v>
      </c>
    </row>
    <row r="18" spans="1:29" ht="30" customHeight="1">
      <c r="A18" s="177" t="s">
        <v>220</v>
      </c>
      <c r="B18" s="177"/>
      <c r="C18" s="177"/>
      <c r="E18" s="56">
        <v>0</v>
      </c>
      <c r="G18" s="56">
        <v>0</v>
      </c>
      <c r="I18" s="56">
        <v>0</v>
      </c>
      <c r="K18" s="56">
        <v>5800000</v>
      </c>
      <c r="M18" s="56">
        <v>14389888030</v>
      </c>
      <c r="O18" s="57">
        <v>0</v>
      </c>
      <c r="Q18" s="56">
        <v>0</v>
      </c>
      <c r="S18" s="56">
        <f t="shared" si="1"/>
        <v>5800000</v>
      </c>
      <c r="U18" s="56">
        <v>2480</v>
      </c>
      <c r="W18" s="56">
        <f>G18+M18</f>
        <v>14389888030</v>
      </c>
      <c r="Y18" s="56">
        <v>14272811680</v>
      </c>
      <c r="AA18" s="58">
        <v>0.35</v>
      </c>
    </row>
    <row r="19" spans="1:29" ht="30" customHeight="1">
      <c r="A19" s="177" t="s">
        <v>28</v>
      </c>
      <c r="B19" s="177"/>
      <c r="C19" s="177"/>
      <c r="E19" s="56">
        <v>1598940</v>
      </c>
      <c r="G19" s="56">
        <v>6994947023</v>
      </c>
      <c r="I19" s="56">
        <v>8458926805.8540001</v>
      </c>
      <c r="K19" s="56">
        <v>0</v>
      </c>
      <c r="M19" s="56">
        <v>0</v>
      </c>
      <c r="O19" s="60">
        <v>-1598940</v>
      </c>
      <c r="P19" s="61"/>
      <c r="Q19" s="62">
        <v>8523677862</v>
      </c>
      <c r="S19" s="56">
        <f t="shared" si="1"/>
        <v>0</v>
      </c>
      <c r="U19" s="56">
        <v>0</v>
      </c>
      <c r="W19" s="56">
        <v>0</v>
      </c>
      <c r="Y19" s="56">
        <v>0</v>
      </c>
      <c r="AA19" s="58">
        <v>0</v>
      </c>
    </row>
    <row r="20" spans="1:29" ht="30" customHeight="1">
      <c r="A20" s="177" t="s">
        <v>29</v>
      </c>
      <c r="B20" s="177"/>
      <c r="C20" s="177"/>
      <c r="E20" s="56">
        <v>123400000</v>
      </c>
      <c r="G20" s="56">
        <v>163334190370</v>
      </c>
      <c r="I20" s="56">
        <v>170750751840</v>
      </c>
      <c r="K20" s="56">
        <v>50800000</v>
      </c>
      <c r="M20" s="56">
        <v>74512511113</v>
      </c>
      <c r="O20" s="60">
        <v>-800000</v>
      </c>
      <c r="P20" s="61"/>
      <c r="Q20" s="62">
        <v>1222873571</v>
      </c>
      <c r="S20" s="56">
        <f t="shared" si="1"/>
        <v>173400000</v>
      </c>
      <c r="U20" s="56">
        <v>1540</v>
      </c>
      <c r="W20" s="56">
        <v>236754408940</v>
      </c>
      <c r="Y20" s="56">
        <v>264971811720</v>
      </c>
      <c r="AA20" s="58">
        <v>6.46</v>
      </c>
    </row>
    <row r="21" spans="1:29" ht="30" customHeight="1">
      <c r="A21" s="177" t="s">
        <v>30</v>
      </c>
      <c r="B21" s="177"/>
      <c r="C21" s="177"/>
      <c r="E21" s="56">
        <v>23527281</v>
      </c>
      <c r="G21" s="56">
        <v>41963360077</v>
      </c>
      <c r="I21" s="56">
        <v>50820589162.402603</v>
      </c>
      <c r="K21" s="56">
        <v>2663554</v>
      </c>
      <c r="M21" s="56">
        <v>6139605207</v>
      </c>
      <c r="O21" s="60">
        <v>0</v>
      </c>
      <c r="P21" s="61"/>
      <c r="Q21" s="62">
        <v>0</v>
      </c>
      <c r="S21" s="56">
        <f t="shared" si="1"/>
        <v>26190835</v>
      </c>
      <c r="U21" s="56">
        <v>2196</v>
      </c>
      <c r="W21" s="56">
        <f>G21+M21</f>
        <v>48102965284</v>
      </c>
      <c r="Y21" s="56">
        <v>57070482140.6082</v>
      </c>
      <c r="AA21" s="58">
        <v>1.39</v>
      </c>
    </row>
    <row r="22" spans="1:29" ht="30" customHeight="1">
      <c r="A22" s="177" t="s">
        <v>31</v>
      </c>
      <c r="B22" s="177"/>
      <c r="C22" s="177"/>
      <c r="E22" s="56">
        <v>306456557</v>
      </c>
      <c r="G22" s="56">
        <v>1087780902293</v>
      </c>
      <c r="I22" s="56">
        <v>844443065426.776</v>
      </c>
      <c r="K22" s="56">
        <v>0</v>
      </c>
      <c r="M22" s="56">
        <v>0</v>
      </c>
      <c r="O22" s="60">
        <v>-3600000</v>
      </c>
      <c r="P22" s="61"/>
      <c r="Q22" s="62">
        <v>10950792493</v>
      </c>
      <c r="S22" s="56">
        <f t="shared" si="1"/>
        <v>302856557</v>
      </c>
      <c r="U22" s="56">
        <v>3070</v>
      </c>
      <c r="W22" s="56">
        <v>1075002545428</v>
      </c>
      <c r="Y22" s="56">
        <v>922582510750.177</v>
      </c>
      <c r="AA22" s="58">
        <v>22.48</v>
      </c>
    </row>
    <row r="23" spans="1:29" ht="30" customHeight="1">
      <c r="A23" s="177" t="s">
        <v>33</v>
      </c>
      <c r="B23" s="177"/>
      <c r="C23" s="177"/>
      <c r="E23" s="56">
        <v>68362562</v>
      </c>
      <c r="G23" s="56">
        <v>288758852186</v>
      </c>
      <c r="I23" s="56">
        <v>234651393822.81299</v>
      </c>
      <c r="K23" s="56">
        <v>15100000</v>
      </c>
      <c r="M23" s="56">
        <v>56671398170</v>
      </c>
      <c r="O23" s="60">
        <v>0</v>
      </c>
      <c r="P23" s="61"/>
      <c r="Q23" s="62">
        <v>0</v>
      </c>
      <c r="S23" s="56">
        <f t="shared" si="1"/>
        <v>83462562</v>
      </c>
      <c r="U23" s="56">
        <v>3835</v>
      </c>
      <c r="W23" s="56">
        <f>G23+M23</f>
        <v>345430250356</v>
      </c>
      <c r="Y23" s="56">
        <v>317604715177.66302</v>
      </c>
      <c r="AA23" s="58">
        <v>7.74</v>
      </c>
    </row>
    <row r="24" spans="1:29" ht="30" customHeight="1">
      <c r="A24" s="177" t="s">
        <v>34</v>
      </c>
      <c r="B24" s="177"/>
      <c r="C24" s="177"/>
      <c r="E24" s="56">
        <v>10866882</v>
      </c>
      <c r="G24" s="56">
        <v>30935943905</v>
      </c>
      <c r="I24" s="56">
        <v>27664495797.428101</v>
      </c>
      <c r="K24" s="56">
        <v>0</v>
      </c>
      <c r="M24" s="56">
        <v>0</v>
      </c>
      <c r="O24" s="60">
        <v>0</v>
      </c>
      <c r="P24" s="61"/>
      <c r="Q24" s="62">
        <v>0</v>
      </c>
      <c r="S24" s="56">
        <f t="shared" si="1"/>
        <v>10866882</v>
      </c>
      <c r="U24" s="56">
        <v>2382</v>
      </c>
      <c r="W24" s="56">
        <f>G24+M24</f>
        <v>30935943905</v>
      </c>
      <c r="Y24" s="56">
        <v>25684822547.0975</v>
      </c>
      <c r="AA24" s="58">
        <v>0.63</v>
      </c>
    </row>
    <row r="25" spans="1:29" ht="30" customHeight="1">
      <c r="A25" s="177" t="s">
        <v>221</v>
      </c>
      <c r="B25" s="177"/>
      <c r="C25" s="177"/>
      <c r="E25" s="56">
        <v>0</v>
      </c>
      <c r="G25" s="56">
        <v>0</v>
      </c>
      <c r="I25" s="56">
        <v>0</v>
      </c>
      <c r="K25" s="56">
        <v>200000</v>
      </c>
      <c r="M25" s="56">
        <v>17106282680</v>
      </c>
      <c r="O25" s="60">
        <v>-125000</v>
      </c>
      <c r="P25" s="61"/>
      <c r="Q25" s="62">
        <v>11172960241</v>
      </c>
      <c r="S25" s="56">
        <f t="shared" si="1"/>
        <v>75000</v>
      </c>
      <c r="U25" s="56">
        <v>93300</v>
      </c>
      <c r="W25" s="56">
        <v>6414856005</v>
      </c>
      <c r="Y25" s="56">
        <v>6943409325</v>
      </c>
      <c r="AA25" s="58">
        <v>0.17</v>
      </c>
    </row>
    <row r="26" spans="1:29" ht="30" customHeight="1">
      <c r="A26" s="177" t="s">
        <v>36</v>
      </c>
      <c r="B26" s="177"/>
      <c r="C26" s="177"/>
      <c r="E26" s="56">
        <v>72600000</v>
      </c>
      <c r="G26" s="56">
        <v>440280013427</v>
      </c>
      <c r="I26" s="56">
        <v>572292477900</v>
      </c>
      <c r="K26" s="56">
        <v>3000000</v>
      </c>
      <c r="M26" s="8">
        <v>25326045135</v>
      </c>
      <c r="O26" s="60">
        <v>0</v>
      </c>
      <c r="P26" s="61"/>
      <c r="Q26" s="51">
        <v>0</v>
      </c>
      <c r="R26" s="56">
        <f>E26+K26+O26</f>
        <v>75600000</v>
      </c>
      <c r="S26" s="56">
        <f>E26+K26</f>
        <v>75600000</v>
      </c>
      <c r="T26" s="56"/>
      <c r="U26" s="51">
        <v>8720</v>
      </c>
      <c r="V26" s="56"/>
      <c r="W26" s="56">
        <f>G26+M26</f>
        <v>465606058562</v>
      </c>
      <c r="X26" s="56"/>
      <c r="Y26" s="106">
        <v>654136136640</v>
      </c>
      <c r="Z26" s="58"/>
      <c r="AA26" s="51">
        <v>15.94</v>
      </c>
      <c r="AC26" s="13"/>
    </row>
    <row r="27" spans="1:29" ht="30" customHeight="1">
      <c r="A27" s="177" t="s">
        <v>223</v>
      </c>
      <c r="B27" s="177"/>
      <c r="C27" s="177"/>
      <c r="E27" s="56">
        <v>0</v>
      </c>
      <c r="G27" s="56">
        <v>0</v>
      </c>
      <c r="I27" s="56">
        <v>0</v>
      </c>
      <c r="K27" s="56">
        <v>18321</v>
      </c>
      <c r="M27" s="56">
        <v>202046920</v>
      </c>
      <c r="O27" s="60">
        <v>0</v>
      </c>
      <c r="P27" s="61"/>
      <c r="Q27" s="95">
        <v>0</v>
      </c>
      <c r="S27" s="56">
        <f t="shared" ref="S27:S28" si="2">E27+K27</f>
        <v>18321</v>
      </c>
      <c r="U27" s="56">
        <v>9570</v>
      </c>
      <c r="W27" s="56">
        <f>G27+M27</f>
        <v>202046920</v>
      </c>
      <c r="Y27" s="56">
        <v>173976653.87189999</v>
      </c>
      <c r="AA27" s="58">
        <v>0</v>
      </c>
    </row>
    <row r="28" spans="1:29" ht="30" customHeight="1">
      <c r="A28" s="177" t="s">
        <v>38</v>
      </c>
      <c r="B28" s="177"/>
      <c r="C28" s="177"/>
      <c r="E28" s="56">
        <v>48291430</v>
      </c>
      <c r="G28" s="56">
        <v>432283157660</v>
      </c>
      <c r="I28" s="56">
        <v>325947811782.28497</v>
      </c>
      <c r="K28" s="63">
        <v>0</v>
      </c>
      <c r="M28" s="56">
        <v>0</v>
      </c>
      <c r="O28" s="60">
        <v>0</v>
      </c>
      <c r="P28" s="61"/>
      <c r="Q28" s="96">
        <v>0</v>
      </c>
      <c r="S28" s="56">
        <f t="shared" si="2"/>
        <v>48291430</v>
      </c>
      <c r="U28" s="56">
        <v>6200</v>
      </c>
      <c r="W28" s="56">
        <f>G28+M28</f>
        <v>432283157660</v>
      </c>
      <c r="Y28" s="56">
        <v>297092450925.82001</v>
      </c>
      <c r="AA28" s="58">
        <v>7.27</v>
      </c>
    </row>
    <row r="29" spans="1:29" ht="30" customHeight="1">
      <c r="A29" s="177" t="s">
        <v>222</v>
      </c>
      <c r="B29" s="177"/>
      <c r="C29" s="177"/>
      <c r="E29" s="56">
        <v>0</v>
      </c>
      <c r="G29" s="56">
        <v>0</v>
      </c>
      <c r="I29" s="56">
        <v>0</v>
      </c>
      <c r="K29" s="56">
        <v>31000000</v>
      </c>
      <c r="M29" s="56">
        <v>48123865713</v>
      </c>
      <c r="O29" s="60">
        <v>0</v>
      </c>
      <c r="P29" s="61"/>
      <c r="Q29" s="95">
        <v>0</v>
      </c>
      <c r="S29" s="56">
        <f>K29+E29</f>
        <v>31000000</v>
      </c>
      <c r="U29" s="56">
        <v>1480</v>
      </c>
      <c r="W29" s="56">
        <f t="shared" ref="W29:W32" si="3">G29+M29</f>
        <v>48123865713</v>
      </c>
      <c r="Y29" s="56">
        <v>45525347600</v>
      </c>
      <c r="AA29" s="58">
        <v>1.1100000000000001</v>
      </c>
    </row>
    <row r="30" spans="1:29" ht="30" customHeight="1">
      <c r="A30" s="177" t="s">
        <v>191</v>
      </c>
      <c r="B30" s="177"/>
      <c r="C30" s="177"/>
      <c r="E30" s="56">
        <v>5000000</v>
      </c>
      <c r="G30" s="56">
        <v>62111930192</v>
      </c>
      <c r="I30" s="56">
        <v>67495995000</v>
      </c>
      <c r="K30" s="56">
        <v>3600000</v>
      </c>
      <c r="M30" s="56">
        <v>50359448529</v>
      </c>
      <c r="O30" s="60">
        <v>0</v>
      </c>
      <c r="P30" s="61"/>
      <c r="Q30" s="95">
        <v>0</v>
      </c>
      <c r="S30" s="56">
        <f t="shared" ref="S30:S36" si="4">K30+E30</f>
        <v>8600000</v>
      </c>
      <c r="U30" s="56">
        <v>13570</v>
      </c>
      <c r="W30" s="56">
        <f t="shared" si="3"/>
        <v>112471378721</v>
      </c>
      <c r="Y30" s="56">
        <v>115799893540</v>
      </c>
      <c r="AA30" s="58">
        <v>2.82</v>
      </c>
    </row>
    <row r="31" spans="1:29" ht="30" customHeight="1">
      <c r="A31" s="177" t="s">
        <v>42</v>
      </c>
      <c r="B31" s="177"/>
      <c r="C31" s="177"/>
      <c r="E31" s="56">
        <v>2000000</v>
      </c>
      <c r="G31" s="56">
        <v>17795572193</v>
      </c>
      <c r="I31" s="56">
        <v>21511242000</v>
      </c>
      <c r="K31" s="56">
        <v>100000</v>
      </c>
      <c r="M31" s="56">
        <v>1255310265</v>
      </c>
      <c r="O31" s="57">
        <v>0</v>
      </c>
      <c r="Q31" s="56">
        <v>0</v>
      </c>
      <c r="S31" s="56">
        <f t="shared" si="4"/>
        <v>2100000</v>
      </c>
      <c r="U31" s="56">
        <v>12890</v>
      </c>
      <c r="W31" s="56">
        <f t="shared" si="3"/>
        <v>19050882458</v>
      </c>
      <c r="Y31" s="56">
        <v>26859756630</v>
      </c>
      <c r="AA31" s="58">
        <v>0.65</v>
      </c>
    </row>
    <row r="32" spans="1:29" ht="30" customHeight="1">
      <c r="A32" s="177" t="s">
        <v>190</v>
      </c>
      <c r="B32" s="177"/>
      <c r="C32" s="177"/>
      <c r="E32" s="56">
        <v>90200000</v>
      </c>
      <c r="G32" s="56">
        <v>173882000708</v>
      </c>
      <c r="I32" s="56">
        <v>182106182610</v>
      </c>
      <c r="K32" s="56">
        <v>0</v>
      </c>
      <c r="M32" s="56">
        <v>0</v>
      </c>
      <c r="O32" s="57">
        <v>0</v>
      </c>
      <c r="Q32" s="56">
        <v>0</v>
      </c>
      <c r="S32" s="56">
        <f t="shared" si="4"/>
        <v>90200000</v>
      </c>
      <c r="U32" s="56">
        <v>2159</v>
      </c>
      <c r="W32" s="56">
        <f t="shared" si="3"/>
        <v>173882000708</v>
      </c>
      <c r="Y32" s="56">
        <v>193236445886</v>
      </c>
      <c r="AA32" s="58">
        <v>4.71</v>
      </c>
    </row>
    <row r="33" spans="1:30" ht="30" customHeight="1">
      <c r="A33" s="177" t="s">
        <v>192</v>
      </c>
      <c r="B33" s="177"/>
      <c r="C33" s="177"/>
      <c r="E33" s="56">
        <v>5500000</v>
      </c>
      <c r="G33" s="56">
        <v>29854620198</v>
      </c>
      <c r="I33" s="56">
        <v>37122797250</v>
      </c>
      <c r="K33" s="56">
        <v>0</v>
      </c>
      <c r="M33" s="56">
        <v>0</v>
      </c>
      <c r="O33" s="57">
        <v>-1400000</v>
      </c>
      <c r="Q33" s="56">
        <v>8656292873</v>
      </c>
      <c r="S33" s="56">
        <f>E33+K33+O33</f>
        <v>4100000</v>
      </c>
      <c r="U33" s="56">
        <v>6210</v>
      </c>
      <c r="W33" s="56">
        <v>22255262322</v>
      </c>
      <c r="Y33" s="56">
        <v>25264186470</v>
      </c>
      <c r="AA33" s="58">
        <v>0.62</v>
      </c>
      <c r="AD33" s="46"/>
    </row>
    <row r="34" spans="1:30" ht="30" customHeight="1">
      <c r="A34" s="177" t="s">
        <v>193</v>
      </c>
      <c r="B34" s="177"/>
      <c r="C34" s="177"/>
      <c r="E34" s="56">
        <v>48200000</v>
      </c>
      <c r="G34" s="56">
        <v>96255136084</v>
      </c>
      <c r="I34" s="56">
        <v>97359642720</v>
      </c>
      <c r="K34" s="56">
        <v>27000000</v>
      </c>
      <c r="M34" s="56">
        <v>56639999367</v>
      </c>
      <c r="O34" s="57">
        <v>0</v>
      </c>
      <c r="Q34" s="56">
        <v>0</v>
      </c>
      <c r="S34" s="56">
        <f t="shared" si="4"/>
        <v>75200000</v>
      </c>
      <c r="U34" s="56">
        <v>2181</v>
      </c>
      <c r="W34" s="56">
        <f>G34+M34</f>
        <v>152895135451</v>
      </c>
      <c r="Y34" s="56">
        <v>162743393424</v>
      </c>
      <c r="AA34" s="58">
        <v>3.96</v>
      </c>
      <c r="AD34" s="46"/>
    </row>
    <row r="35" spans="1:30" ht="30" customHeight="1">
      <c r="A35" s="177" t="s">
        <v>206</v>
      </c>
      <c r="B35" s="177"/>
      <c r="C35" s="177"/>
      <c r="E35" s="56">
        <v>15421284</v>
      </c>
      <c r="G35" s="56">
        <v>23170074237</v>
      </c>
      <c r="I35" s="56">
        <v>23208904423.3428</v>
      </c>
      <c r="K35" s="56">
        <v>9556022</v>
      </c>
      <c r="M35" s="56">
        <v>15304038704</v>
      </c>
      <c r="O35" s="57">
        <v>0</v>
      </c>
      <c r="Q35" s="56">
        <v>0</v>
      </c>
      <c r="S35" s="56">
        <f t="shared" si="4"/>
        <v>24977306</v>
      </c>
      <c r="U35" s="56">
        <v>1557</v>
      </c>
      <c r="W35" s="56">
        <f t="shared" ref="W35:W36" si="5">G35+M35</f>
        <v>38474112941</v>
      </c>
      <c r="Y35" s="56">
        <v>38589048328.133301</v>
      </c>
      <c r="AA35" s="58">
        <v>0.94</v>
      </c>
      <c r="AD35" s="46"/>
    </row>
    <row r="36" spans="1:30" ht="30" customHeight="1">
      <c r="A36" s="177" t="s">
        <v>209</v>
      </c>
      <c r="B36" s="177"/>
      <c r="C36" s="177"/>
      <c r="E36" s="56">
        <v>4701143</v>
      </c>
      <c r="G36" s="56">
        <v>33556499739</v>
      </c>
      <c r="I36" s="56">
        <v>36450735353.370003</v>
      </c>
      <c r="K36" s="63">
        <v>500000</v>
      </c>
      <c r="M36" s="56">
        <v>4068090659</v>
      </c>
      <c r="Q36" s="56"/>
      <c r="S36" s="56">
        <f t="shared" si="4"/>
        <v>5201143</v>
      </c>
      <c r="U36" s="56">
        <v>8100</v>
      </c>
      <c r="W36" s="56">
        <f t="shared" si="5"/>
        <v>37624590398</v>
      </c>
      <c r="Y36" s="56">
        <v>41803599133.341003</v>
      </c>
      <c r="AA36" s="58">
        <v>1.02</v>
      </c>
      <c r="AD36" s="46"/>
    </row>
    <row r="37" spans="1:30" ht="30" customHeight="1">
      <c r="A37" s="177" t="s">
        <v>207</v>
      </c>
      <c r="B37" s="177"/>
      <c r="C37" s="177"/>
      <c r="E37" s="56">
        <v>3900000</v>
      </c>
      <c r="G37" s="56">
        <v>62052292368</v>
      </c>
      <c r="I37" s="56">
        <v>68890647150</v>
      </c>
      <c r="K37" s="56">
        <v>0</v>
      </c>
      <c r="M37" s="56">
        <v>0</v>
      </c>
      <c r="O37" s="57">
        <v>-598450</v>
      </c>
      <c r="Q37" s="56">
        <v>10616306882</v>
      </c>
      <c r="S37" s="56">
        <f>E37+K37+O37</f>
        <v>3301550</v>
      </c>
      <c r="U37" s="56">
        <v>18210</v>
      </c>
      <c r="W37" s="56">
        <v>52530447658</v>
      </c>
      <c r="Y37" s="56">
        <v>59656488426.885002</v>
      </c>
      <c r="AA37" s="58">
        <v>1.45</v>
      </c>
      <c r="AD37" s="46"/>
    </row>
    <row r="38" spans="1:30" ht="30" customHeight="1">
      <c r="A38" s="177" t="s">
        <v>208</v>
      </c>
      <c r="B38" s="177"/>
      <c r="C38" s="177"/>
      <c r="E38" s="56">
        <v>1351019</v>
      </c>
      <c r="G38" s="56">
        <v>56076518099</v>
      </c>
      <c r="I38" s="56">
        <v>54189260630.932503</v>
      </c>
      <c r="K38" s="56">
        <v>0</v>
      </c>
      <c r="M38" s="56">
        <v>0</v>
      </c>
      <c r="O38" s="57">
        <v>-335754</v>
      </c>
      <c r="Q38" s="57">
        <v>13405944758</v>
      </c>
      <c r="S38" s="56">
        <f>E38+K38+O38</f>
        <v>1015265</v>
      </c>
      <c r="U38" s="56">
        <v>37790</v>
      </c>
      <c r="W38" s="56">
        <v>42140433365</v>
      </c>
      <c r="Y38" s="56">
        <v>38070288488.574501</v>
      </c>
      <c r="AA38" s="58">
        <v>0.93</v>
      </c>
      <c r="AD38" s="46"/>
    </row>
    <row r="39" spans="1:30" ht="30" customHeight="1">
      <c r="A39" s="179" t="s">
        <v>43</v>
      </c>
      <c r="B39" s="179"/>
      <c r="C39" s="179"/>
      <c r="D39" s="64"/>
      <c r="E39" s="59">
        <v>16506</v>
      </c>
      <c r="F39" s="64"/>
      <c r="G39" s="59">
        <v>170090052467</v>
      </c>
      <c r="H39" s="64"/>
      <c r="I39" s="59">
        <v>232176036960</v>
      </c>
      <c r="J39" s="64"/>
      <c r="K39" s="59">
        <v>11</v>
      </c>
      <c r="L39" s="64"/>
      <c r="M39" s="105">
        <v>154935919</v>
      </c>
      <c r="N39" s="64"/>
      <c r="O39" s="60">
        <v>-3854</v>
      </c>
      <c r="P39" s="64"/>
      <c r="Q39" s="59">
        <v>53910327948</v>
      </c>
      <c r="R39" s="64"/>
      <c r="S39" s="56">
        <f>E39+K39+O39</f>
        <v>12663</v>
      </c>
      <c r="T39" s="64"/>
      <c r="U39" s="59">
        <v>15099000</v>
      </c>
      <c r="V39" s="64"/>
      <c r="W39" s="59">
        <v>130522342811</v>
      </c>
      <c r="X39" s="64"/>
      <c r="Y39" s="59">
        <v>190739760271.20001</v>
      </c>
      <c r="Z39" s="64"/>
      <c r="AA39" s="65">
        <v>4.6500000000000004</v>
      </c>
    </row>
    <row r="40" spans="1:30" ht="30" customHeight="1">
      <c r="A40" s="179" t="s">
        <v>44</v>
      </c>
      <c r="B40" s="179"/>
      <c r="C40" s="179"/>
      <c r="D40" s="64"/>
      <c r="E40" s="59">
        <v>159831</v>
      </c>
      <c r="F40" s="64"/>
      <c r="G40" s="59">
        <v>180005744785</v>
      </c>
      <c r="H40" s="64"/>
      <c r="I40" s="59">
        <v>309662806415.76001</v>
      </c>
      <c r="J40" s="64"/>
      <c r="K40" s="59">
        <v>50</v>
      </c>
      <c r="L40" s="64"/>
      <c r="M40" s="59">
        <v>95076638</v>
      </c>
      <c r="N40" s="64"/>
      <c r="O40" s="66">
        <v>-70131</v>
      </c>
      <c r="P40" s="64"/>
      <c r="Q40" s="67">
        <v>128229584243</v>
      </c>
      <c r="R40" s="64"/>
      <c r="S40" s="56">
        <f>E40+K40+O40</f>
        <v>89750</v>
      </c>
      <c r="T40" s="64"/>
      <c r="U40" s="59">
        <v>2039030</v>
      </c>
      <c r="V40" s="64"/>
      <c r="W40" s="59">
        <v>101100498014</v>
      </c>
      <c r="X40" s="64"/>
      <c r="Y40" s="59">
        <v>182563735432</v>
      </c>
      <c r="Z40" s="64"/>
      <c r="AA40" s="65">
        <v>4.45</v>
      </c>
    </row>
    <row r="41" spans="1:30" ht="30" customHeight="1" thickBot="1">
      <c r="A41" s="166" t="s">
        <v>45</v>
      </c>
      <c r="B41" s="166"/>
      <c r="C41" s="166"/>
      <c r="D41" s="166"/>
      <c r="E41" s="68">
        <f>SUM(E9:E40)</f>
        <v>1083459653</v>
      </c>
      <c r="F41" s="48"/>
      <c r="G41" s="68">
        <f>SUM(G9:G40)</f>
        <v>3953410588687</v>
      </c>
      <c r="H41" s="48"/>
      <c r="I41" s="68">
        <f>SUM(I9:I40)</f>
        <v>3884755794148.1113</v>
      </c>
      <c r="J41" s="48"/>
      <c r="K41" s="68">
        <f>SUM(K9:K40)</f>
        <v>160137958</v>
      </c>
      <c r="L41" s="48"/>
      <c r="M41" s="68">
        <f>SUM(M9:M40)</f>
        <v>407785173035</v>
      </c>
      <c r="N41" s="48"/>
      <c r="O41" s="69">
        <f>SUM(O9:O40)</f>
        <v>-73823183</v>
      </c>
      <c r="P41" s="48"/>
      <c r="Q41" s="68">
        <f>SUM(Q9:Q40)</f>
        <v>437384012170</v>
      </c>
      <c r="R41" s="48"/>
      <c r="S41" s="68">
        <f>SUM(S9:S40)</f>
        <v>1169774428</v>
      </c>
      <c r="T41" s="48"/>
      <c r="U41" s="70"/>
      <c r="V41" s="48"/>
      <c r="W41" s="68">
        <f>SUM(W9:W40)</f>
        <v>3981353519191</v>
      </c>
      <c r="X41" s="48"/>
      <c r="Y41" s="68">
        <f>SUM(Y9:Y40)</f>
        <v>4044588411853.3062</v>
      </c>
      <c r="Z41" s="48"/>
      <c r="AA41" s="71">
        <f>SUM(AA9:AA40)</f>
        <v>98.59</v>
      </c>
    </row>
    <row r="42" spans="1:30" ht="30" customHeight="1" thickTop="1">
      <c r="A42" s="178"/>
      <c r="B42" s="178"/>
      <c r="C42" s="178"/>
      <c r="D42" s="178"/>
      <c r="M42" s="56"/>
    </row>
    <row r="45" spans="1:30" ht="30" customHeight="1">
      <c r="K45" s="56"/>
    </row>
  </sheetData>
  <mergeCells count="54">
    <mergeCell ref="A42:D42"/>
    <mergeCell ref="A32:C32"/>
    <mergeCell ref="A33:C33"/>
    <mergeCell ref="A34:C34"/>
    <mergeCell ref="A41:D41"/>
    <mergeCell ref="A39:C39"/>
    <mergeCell ref="A40:C40"/>
    <mergeCell ref="A35:C35"/>
    <mergeCell ref="A36:C36"/>
    <mergeCell ref="A37:C37"/>
    <mergeCell ref="A38:C38"/>
    <mergeCell ref="A30:C30"/>
    <mergeCell ref="A31:C31"/>
    <mergeCell ref="A29:C29"/>
    <mergeCell ref="A26:C26"/>
    <mergeCell ref="A27:C27"/>
    <mergeCell ref="A28:C28"/>
    <mergeCell ref="A23:C23"/>
    <mergeCell ref="A24:C24"/>
    <mergeCell ref="A25:C25"/>
    <mergeCell ref="A21:C21"/>
    <mergeCell ref="A22:C22"/>
    <mergeCell ref="A18:C18"/>
    <mergeCell ref="A19:C19"/>
    <mergeCell ref="A20:C20"/>
    <mergeCell ref="A15:C15"/>
    <mergeCell ref="A16:C16"/>
    <mergeCell ref="A17:C17"/>
    <mergeCell ref="A12:C12"/>
    <mergeCell ref="A13:C13"/>
    <mergeCell ref="A14:C14"/>
    <mergeCell ref="A11:C11"/>
    <mergeCell ref="A10:C10"/>
    <mergeCell ref="A9:C9"/>
    <mergeCell ref="A7:C8"/>
    <mergeCell ref="E7:E8"/>
    <mergeCell ref="E6:I6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1" fitToHeight="0" orientation="landscape" r:id="rId1"/>
  <ignoredErrors>
    <ignoredError sqref="S33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V33"/>
  <sheetViews>
    <sheetView rightToLeft="1" view="pageBreakPreview" zoomScaleNormal="100" zoomScaleSheetLayoutView="100" workbookViewId="0">
      <selection activeCell="Y21" sqref="Y21"/>
    </sheetView>
  </sheetViews>
  <sheetFormatPr defaultRowHeight="30" customHeight="1"/>
  <cols>
    <col min="1" max="1" width="28.5703125" style="4" bestFit="1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157" customWidth="1"/>
    <col min="6" max="6" width="1.28515625" style="4" customWidth="1"/>
    <col min="7" max="7" width="13" style="4" customWidth="1"/>
    <col min="8" max="8" width="1.28515625" style="4" customWidth="1"/>
    <col min="9" max="9" width="14.5703125" style="4" customWidth="1"/>
    <col min="10" max="10" width="1.28515625" style="4" customWidth="1"/>
    <col min="11" max="11" width="18.28515625" style="4" customWidth="1"/>
    <col min="12" max="12" width="1.28515625" style="4" customWidth="1"/>
    <col min="13" max="13" width="13.42578125" style="4" customWidth="1"/>
    <col min="14" max="14" width="1.28515625" style="4" customWidth="1"/>
    <col min="15" max="15" width="15.5703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6.5703125" style="38" customWidth="1"/>
    <col min="20" max="20" width="13.5703125" style="13" bestFit="1" customWidth="1"/>
    <col min="21" max="21" width="12.28515625" style="13" customWidth="1"/>
    <col min="22" max="22" width="11" style="13" bestFit="1" customWidth="1"/>
    <col min="23" max="16384" width="9.140625" style="13"/>
  </cols>
  <sheetData>
    <row r="1" spans="1:22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22" ht="30" customHeight="1">
      <c r="A2" s="165" t="s">
        <v>187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22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2" ht="30" customHeight="1">
      <c r="A4" s="185" t="s">
        <v>173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22" ht="30" customHeight="1">
      <c r="C5" s="190" t="s">
        <v>109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S5" s="117" t="s">
        <v>110</v>
      </c>
    </row>
    <row r="6" spans="1:22" ht="42">
      <c r="A6" s="115" t="s">
        <v>174</v>
      </c>
      <c r="C6" s="12" t="s">
        <v>50</v>
      </c>
      <c r="D6" s="5"/>
      <c r="E6" s="146" t="s">
        <v>9</v>
      </c>
      <c r="F6" s="5"/>
      <c r="G6" s="12" t="s">
        <v>49</v>
      </c>
      <c r="H6" s="5"/>
      <c r="I6" s="12" t="s">
        <v>175</v>
      </c>
      <c r="J6" s="5"/>
      <c r="K6" s="12" t="s">
        <v>176</v>
      </c>
      <c r="L6" s="5"/>
      <c r="M6" s="12" t="s">
        <v>177</v>
      </c>
      <c r="N6" s="5"/>
      <c r="O6" s="12" t="s">
        <v>178</v>
      </c>
      <c r="P6" s="5"/>
      <c r="Q6" s="12" t="s">
        <v>179</v>
      </c>
      <c r="S6" s="36" t="s">
        <v>179</v>
      </c>
    </row>
    <row r="7" spans="1:22" ht="24" customHeight="1">
      <c r="A7" s="164" t="s">
        <v>238</v>
      </c>
      <c r="C7" s="147"/>
      <c r="D7" s="147"/>
      <c r="E7" s="148">
        <v>0</v>
      </c>
      <c r="F7" s="147"/>
      <c r="G7" s="149">
        <v>0</v>
      </c>
      <c r="H7" s="147">
        <v>0</v>
      </c>
      <c r="I7" s="150">
        <v>0</v>
      </c>
      <c r="J7" s="147">
        <v>0</v>
      </c>
      <c r="K7" s="150">
        <v>0</v>
      </c>
      <c r="L7" s="147">
        <v>0</v>
      </c>
      <c r="M7" s="150">
        <v>0</v>
      </c>
      <c r="N7" s="147">
        <v>0</v>
      </c>
      <c r="O7" s="150">
        <v>0</v>
      </c>
      <c r="P7" s="147">
        <v>0</v>
      </c>
      <c r="Q7" s="150">
        <v>0</v>
      </c>
      <c r="S7" s="151">
        <v>1261356871</v>
      </c>
    </row>
    <row r="8" spans="1:22" ht="30.75" customHeight="1">
      <c r="A8" s="164" t="s">
        <v>239</v>
      </c>
      <c r="C8" s="149"/>
      <c r="D8" s="147"/>
      <c r="E8" s="148">
        <v>0</v>
      </c>
      <c r="F8" s="147"/>
      <c r="G8" s="149">
        <v>0</v>
      </c>
      <c r="H8" s="147">
        <v>0</v>
      </c>
      <c r="I8" s="150">
        <v>0</v>
      </c>
      <c r="J8" s="147">
        <v>0</v>
      </c>
      <c r="K8" s="150">
        <v>0</v>
      </c>
      <c r="L8" s="147">
        <v>0</v>
      </c>
      <c r="M8" s="150">
        <v>0</v>
      </c>
      <c r="N8" s="147">
        <v>0</v>
      </c>
      <c r="O8" s="150">
        <v>0</v>
      </c>
      <c r="P8" s="147">
        <v>0</v>
      </c>
      <c r="Q8" s="150">
        <v>0</v>
      </c>
      <c r="S8" s="151">
        <v>6633933</v>
      </c>
      <c r="T8" s="152"/>
      <c r="U8" s="40"/>
    </row>
    <row r="9" spans="1:22" ht="27.75" customHeight="1">
      <c r="A9" s="164" t="s">
        <v>240</v>
      </c>
      <c r="C9" s="149"/>
      <c r="D9" s="147"/>
      <c r="E9" s="148">
        <v>0</v>
      </c>
      <c r="F9" s="147"/>
      <c r="G9" s="149">
        <v>0</v>
      </c>
      <c r="H9" s="147">
        <v>0</v>
      </c>
      <c r="I9" s="150">
        <v>0</v>
      </c>
      <c r="J9" s="147">
        <v>0</v>
      </c>
      <c r="K9" s="150">
        <v>0</v>
      </c>
      <c r="L9" s="147">
        <v>0</v>
      </c>
      <c r="M9" s="150">
        <v>0</v>
      </c>
      <c r="N9" s="147">
        <v>0</v>
      </c>
      <c r="O9" s="150">
        <v>0</v>
      </c>
      <c r="P9" s="147">
        <v>0</v>
      </c>
      <c r="Q9" s="150">
        <v>0</v>
      </c>
      <c r="S9" s="151">
        <v>13862501</v>
      </c>
    </row>
    <row r="10" spans="1:22" ht="30" customHeight="1">
      <c r="A10" s="164" t="s">
        <v>241</v>
      </c>
      <c r="C10" s="147"/>
      <c r="D10" s="147"/>
      <c r="E10" s="147">
        <v>0</v>
      </c>
      <c r="F10" s="147"/>
      <c r="G10" s="147">
        <v>0</v>
      </c>
      <c r="H10" s="147"/>
      <c r="I10" s="147">
        <f>E10*G10</f>
        <v>0</v>
      </c>
      <c r="J10" s="147"/>
      <c r="K10" s="147">
        <v>0</v>
      </c>
      <c r="L10" s="147"/>
      <c r="M10" s="147">
        <f>I10*0.000255</f>
        <v>0</v>
      </c>
      <c r="N10" s="147"/>
      <c r="O10" s="147">
        <v>0</v>
      </c>
      <c r="P10" s="147"/>
      <c r="Q10" s="153">
        <v>0</v>
      </c>
      <c r="S10" s="151">
        <v>-12055292</v>
      </c>
      <c r="T10" s="42"/>
      <c r="U10" s="42"/>
      <c r="V10" s="42"/>
    </row>
    <row r="11" spans="1:22" ht="30" customHeight="1">
      <c r="A11" s="164" t="s">
        <v>242</v>
      </c>
      <c r="C11" s="147"/>
      <c r="D11" s="147"/>
      <c r="E11" s="147">
        <v>0</v>
      </c>
      <c r="F11" s="147"/>
      <c r="G11" s="147">
        <v>0</v>
      </c>
      <c r="H11" s="147"/>
      <c r="I11" s="147">
        <v>0</v>
      </c>
      <c r="J11" s="147"/>
      <c r="K11" s="147">
        <v>0</v>
      </c>
      <c r="L11" s="147"/>
      <c r="M11" s="147">
        <v>0</v>
      </c>
      <c r="N11" s="147"/>
      <c r="O11" s="147">
        <v>0</v>
      </c>
      <c r="P11" s="147"/>
      <c r="Q11" s="153">
        <v>0</v>
      </c>
      <c r="S11" s="151">
        <v>-59674302</v>
      </c>
      <c r="T11" s="42"/>
      <c r="U11" s="42"/>
      <c r="V11" s="42"/>
    </row>
    <row r="12" spans="1:22" ht="30" customHeight="1">
      <c r="A12" s="164" t="s">
        <v>243</v>
      </c>
      <c r="C12" s="147"/>
      <c r="D12" s="147"/>
      <c r="E12" s="147">
        <v>0</v>
      </c>
      <c r="F12" s="147"/>
      <c r="G12" s="147">
        <v>0</v>
      </c>
      <c r="H12" s="147"/>
      <c r="I12" s="147">
        <f>E12*G12</f>
        <v>0</v>
      </c>
      <c r="J12" s="147"/>
      <c r="K12" s="147">
        <v>0</v>
      </c>
      <c r="L12" s="147"/>
      <c r="M12" s="147">
        <f t="shared" ref="M12:M30" si="0">I12*0.000255</f>
        <v>0</v>
      </c>
      <c r="N12" s="147"/>
      <c r="O12" s="147">
        <v>0</v>
      </c>
      <c r="P12" s="147"/>
      <c r="Q12" s="153">
        <v>0</v>
      </c>
      <c r="S12" s="151">
        <v>259914</v>
      </c>
      <c r="T12" s="42"/>
      <c r="V12" s="42"/>
    </row>
    <row r="13" spans="1:22" ht="30" customHeight="1">
      <c r="A13" s="164" t="s">
        <v>244</v>
      </c>
      <c r="C13" s="147"/>
      <c r="D13" s="147"/>
      <c r="E13" s="147">
        <v>0</v>
      </c>
      <c r="F13" s="147"/>
      <c r="G13" s="147">
        <v>0</v>
      </c>
      <c r="H13" s="147"/>
      <c r="I13" s="147">
        <v>0</v>
      </c>
      <c r="J13" s="147"/>
      <c r="K13" s="147">
        <v>0</v>
      </c>
      <c r="L13" s="147"/>
      <c r="M13" s="147">
        <v>0</v>
      </c>
      <c r="N13" s="147"/>
      <c r="O13" s="147">
        <v>0</v>
      </c>
      <c r="P13" s="147"/>
      <c r="Q13" s="153">
        <v>0</v>
      </c>
      <c r="S13" s="151">
        <v>-2149446</v>
      </c>
      <c r="T13" s="42"/>
      <c r="V13" s="42"/>
    </row>
    <row r="14" spans="1:22" ht="30" customHeight="1">
      <c r="A14" s="164" t="s">
        <v>245</v>
      </c>
      <c r="C14" s="147"/>
      <c r="D14" s="147"/>
      <c r="E14" s="147">
        <v>0</v>
      </c>
      <c r="F14" s="147"/>
      <c r="G14" s="147">
        <v>0</v>
      </c>
      <c r="H14" s="147"/>
      <c r="I14" s="147">
        <v>0</v>
      </c>
      <c r="J14" s="147"/>
      <c r="K14" s="147">
        <v>0</v>
      </c>
      <c r="L14" s="147"/>
      <c r="M14" s="147">
        <v>0</v>
      </c>
      <c r="N14" s="147"/>
      <c r="O14" s="147">
        <v>0</v>
      </c>
      <c r="P14" s="147"/>
      <c r="Q14" s="153">
        <v>0</v>
      </c>
      <c r="S14" s="151">
        <v>-5055616</v>
      </c>
      <c r="T14" s="42"/>
      <c r="V14" s="42"/>
    </row>
    <row r="15" spans="1:22" ht="30" customHeight="1">
      <c r="A15" s="164" t="s">
        <v>246</v>
      </c>
      <c r="C15" s="147"/>
      <c r="D15" s="147"/>
      <c r="E15" s="147">
        <v>0</v>
      </c>
      <c r="F15" s="147"/>
      <c r="G15" s="147">
        <v>0</v>
      </c>
      <c r="H15" s="147"/>
      <c r="I15" s="147">
        <v>0</v>
      </c>
      <c r="J15" s="147"/>
      <c r="K15" s="147">
        <v>0</v>
      </c>
      <c r="L15" s="147"/>
      <c r="M15" s="147">
        <v>0</v>
      </c>
      <c r="N15" s="147"/>
      <c r="O15" s="147">
        <v>0</v>
      </c>
      <c r="P15" s="147"/>
      <c r="Q15" s="153">
        <v>0</v>
      </c>
      <c r="S15" s="151">
        <v>31310996</v>
      </c>
      <c r="T15" s="42"/>
      <c r="V15" s="42"/>
    </row>
    <row r="16" spans="1:22" ht="30" customHeight="1">
      <c r="A16" s="164" t="s">
        <v>247</v>
      </c>
      <c r="C16" s="147"/>
      <c r="D16" s="147"/>
      <c r="E16" s="147">
        <v>0</v>
      </c>
      <c r="F16" s="147"/>
      <c r="G16" s="147">
        <v>0</v>
      </c>
      <c r="H16" s="147"/>
      <c r="I16" s="147">
        <v>0</v>
      </c>
      <c r="J16" s="147"/>
      <c r="K16" s="147">
        <v>0</v>
      </c>
      <c r="L16" s="147"/>
      <c r="M16" s="147">
        <v>0</v>
      </c>
      <c r="N16" s="147"/>
      <c r="O16" s="147">
        <v>0</v>
      </c>
      <c r="P16" s="147"/>
      <c r="Q16" s="153">
        <v>0</v>
      </c>
      <c r="S16" s="151">
        <v>919957</v>
      </c>
      <c r="T16" s="42"/>
      <c r="V16" s="42"/>
    </row>
    <row r="17" spans="1:22" ht="30" customHeight="1">
      <c r="A17" s="164" t="s">
        <v>248</v>
      </c>
      <c r="C17" s="147"/>
      <c r="D17" s="147"/>
      <c r="E17" s="147">
        <v>0</v>
      </c>
      <c r="F17" s="147"/>
      <c r="G17" s="147">
        <v>0</v>
      </c>
      <c r="H17" s="147"/>
      <c r="I17" s="147">
        <v>0</v>
      </c>
      <c r="J17" s="147"/>
      <c r="K17" s="147">
        <v>0</v>
      </c>
      <c r="L17" s="147"/>
      <c r="M17" s="147">
        <v>0</v>
      </c>
      <c r="N17" s="147"/>
      <c r="O17" s="147">
        <v>0</v>
      </c>
      <c r="P17" s="147"/>
      <c r="Q17" s="153">
        <v>0</v>
      </c>
      <c r="S17" s="151">
        <v>553991</v>
      </c>
      <c r="T17" s="42"/>
      <c r="V17" s="42"/>
    </row>
    <row r="18" spans="1:22" ht="30" customHeight="1">
      <c r="A18" s="164" t="s">
        <v>249</v>
      </c>
      <c r="C18" s="147"/>
      <c r="D18" s="147"/>
      <c r="E18" s="147">
        <v>0</v>
      </c>
      <c r="F18" s="147"/>
      <c r="G18" s="147">
        <v>0</v>
      </c>
      <c r="H18" s="147"/>
      <c r="I18" s="147">
        <v>0</v>
      </c>
      <c r="J18" s="147"/>
      <c r="K18" s="147">
        <v>0</v>
      </c>
      <c r="L18" s="147"/>
      <c r="M18" s="147">
        <v>0</v>
      </c>
      <c r="N18" s="147"/>
      <c r="O18" s="147">
        <v>0</v>
      </c>
      <c r="P18" s="147"/>
      <c r="Q18" s="153">
        <v>0</v>
      </c>
      <c r="S18" s="151">
        <v>479918830</v>
      </c>
      <c r="T18" s="42"/>
      <c r="V18" s="42"/>
    </row>
    <row r="19" spans="1:22" ht="30" customHeight="1">
      <c r="A19" s="164" t="s">
        <v>250</v>
      </c>
      <c r="C19" s="147"/>
      <c r="D19" s="147"/>
      <c r="E19" s="147">
        <v>0</v>
      </c>
      <c r="F19" s="147"/>
      <c r="G19" s="147">
        <v>0</v>
      </c>
      <c r="H19" s="147"/>
      <c r="I19" s="147">
        <v>0</v>
      </c>
      <c r="J19" s="147"/>
      <c r="K19" s="147">
        <v>0</v>
      </c>
      <c r="L19" s="147"/>
      <c r="M19" s="147">
        <v>0</v>
      </c>
      <c r="N19" s="147"/>
      <c r="O19" s="147">
        <v>0</v>
      </c>
      <c r="P19" s="147"/>
      <c r="Q19" s="153">
        <v>0</v>
      </c>
      <c r="S19" s="151">
        <v>824238322</v>
      </c>
      <c r="T19" s="42"/>
      <c r="V19" s="42"/>
    </row>
    <row r="20" spans="1:22" ht="30" customHeight="1">
      <c r="A20" s="164" t="s">
        <v>251</v>
      </c>
      <c r="C20" s="147"/>
      <c r="D20" s="147"/>
      <c r="E20" s="147">
        <v>0</v>
      </c>
      <c r="F20" s="147"/>
      <c r="G20" s="147">
        <v>0</v>
      </c>
      <c r="H20" s="147"/>
      <c r="I20" s="147">
        <v>0</v>
      </c>
      <c r="J20" s="147"/>
      <c r="K20" s="147">
        <v>0</v>
      </c>
      <c r="L20" s="147"/>
      <c r="M20" s="147">
        <v>0</v>
      </c>
      <c r="N20" s="147"/>
      <c r="O20" s="147">
        <v>0</v>
      </c>
      <c r="P20" s="147"/>
      <c r="Q20" s="153">
        <v>0</v>
      </c>
      <c r="S20" s="151">
        <v>32193591</v>
      </c>
      <c r="T20" s="42"/>
      <c r="V20" s="42"/>
    </row>
    <row r="21" spans="1:22" ht="30" customHeight="1">
      <c r="A21" s="164" t="s">
        <v>252</v>
      </c>
      <c r="C21" s="147"/>
      <c r="D21" s="147"/>
      <c r="E21" s="147">
        <v>0</v>
      </c>
      <c r="F21" s="147"/>
      <c r="G21" s="147">
        <v>0</v>
      </c>
      <c r="H21" s="147"/>
      <c r="I21" s="147">
        <v>0</v>
      </c>
      <c r="J21" s="147"/>
      <c r="K21" s="147">
        <v>0</v>
      </c>
      <c r="L21" s="147"/>
      <c r="M21" s="147">
        <v>0</v>
      </c>
      <c r="N21" s="147"/>
      <c r="O21" s="147">
        <v>0</v>
      </c>
      <c r="P21" s="147"/>
      <c r="Q21" s="153">
        <v>0</v>
      </c>
      <c r="S21" s="151">
        <v>7584989</v>
      </c>
      <c r="T21" s="42"/>
      <c r="V21" s="42"/>
    </row>
    <row r="22" spans="1:22" ht="30" customHeight="1">
      <c r="A22" s="164" t="s">
        <v>253</v>
      </c>
      <c r="C22" s="147"/>
      <c r="D22" s="147"/>
      <c r="E22" s="147">
        <v>0</v>
      </c>
      <c r="F22" s="147"/>
      <c r="G22" s="147">
        <v>0</v>
      </c>
      <c r="H22" s="147"/>
      <c r="I22" s="147">
        <v>0</v>
      </c>
      <c r="J22" s="147"/>
      <c r="K22" s="147">
        <v>0</v>
      </c>
      <c r="L22" s="147"/>
      <c r="M22" s="147">
        <v>0</v>
      </c>
      <c r="N22" s="147"/>
      <c r="O22" s="147">
        <v>0</v>
      </c>
      <c r="P22" s="147"/>
      <c r="Q22" s="153">
        <v>0</v>
      </c>
      <c r="S22" s="151">
        <v>339745</v>
      </c>
      <c r="T22" s="42"/>
      <c r="V22" s="42"/>
    </row>
    <row r="23" spans="1:22" ht="30" customHeight="1">
      <c r="A23" s="164" t="s">
        <v>254</v>
      </c>
      <c r="C23" s="147"/>
      <c r="D23" s="147"/>
      <c r="E23" s="147">
        <v>0</v>
      </c>
      <c r="F23" s="147"/>
      <c r="G23" s="147">
        <v>0</v>
      </c>
      <c r="H23" s="147"/>
      <c r="I23" s="147">
        <v>0</v>
      </c>
      <c r="J23" s="147"/>
      <c r="K23" s="147">
        <v>0</v>
      </c>
      <c r="L23" s="147"/>
      <c r="M23" s="147">
        <v>0</v>
      </c>
      <c r="N23" s="147"/>
      <c r="O23" s="147">
        <v>0</v>
      </c>
      <c r="P23" s="147"/>
      <c r="Q23" s="153">
        <v>0</v>
      </c>
      <c r="S23" s="151">
        <v>2999250</v>
      </c>
      <c r="T23" s="42"/>
      <c r="V23" s="42"/>
    </row>
    <row r="24" spans="1:22" ht="30" customHeight="1">
      <c r="A24" s="164" t="s">
        <v>255</v>
      </c>
      <c r="C24" s="147"/>
      <c r="D24" s="147"/>
      <c r="E24" s="147">
        <v>0</v>
      </c>
      <c r="F24" s="147"/>
      <c r="G24" s="147">
        <v>0</v>
      </c>
      <c r="H24" s="147"/>
      <c r="I24" s="147">
        <v>0</v>
      </c>
      <c r="J24" s="147"/>
      <c r="K24" s="147">
        <v>0</v>
      </c>
      <c r="L24" s="147"/>
      <c r="M24" s="147">
        <v>0</v>
      </c>
      <c r="N24" s="147"/>
      <c r="O24" s="147">
        <v>0</v>
      </c>
      <c r="P24" s="147"/>
      <c r="Q24" s="153">
        <v>0</v>
      </c>
      <c r="S24" s="151">
        <v>49937</v>
      </c>
      <c r="T24" s="42"/>
      <c r="V24" s="42"/>
    </row>
    <row r="25" spans="1:22" ht="30" customHeight="1">
      <c r="A25" s="164" t="s">
        <v>256</v>
      </c>
      <c r="C25" s="147"/>
      <c r="D25" s="147"/>
      <c r="E25" s="147">
        <v>0</v>
      </c>
      <c r="F25" s="147"/>
      <c r="G25" s="147">
        <v>0</v>
      </c>
      <c r="H25" s="147"/>
      <c r="I25" s="147">
        <v>0</v>
      </c>
      <c r="J25" s="147"/>
      <c r="K25" s="147">
        <v>0</v>
      </c>
      <c r="L25" s="147"/>
      <c r="M25" s="147">
        <v>0</v>
      </c>
      <c r="N25" s="147"/>
      <c r="O25" s="147">
        <v>0</v>
      </c>
      <c r="P25" s="147"/>
      <c r="Q25" s="153">
        <v>0</v>
      </c>
      <c r="S25" s="151">
        <v>24829054</v>
      </c>
      <c r="T25" s="42"/>
      <c r="V25" s="42"/>
    </row>
    <row r="26" spans="1:22" ht="30" customHeight="1">
      <c r="A26" s="164" t="s">
        <v>257</v>
      </c>
      <c r="C26" s="147"/>
      <c r="D26" s="147"/>
      <c r="E26" s="147">
        <v>0</v>
      </c>
      <c r="F26" s="147"/>
      <c r="G26" s="147">
        <v>0</v>
      </c>
      <c r="H26" s="147"/>
      <c r="I26" s="147">
        <f>E26*G26</f>
        <v>0</v>
      </c>
      <c r="J26" s="147"/>
      <c r="K26" s="147">
        <v>0</v>
      </c>
      <c r="L26" s="147"/>
      <c r="M26" s="147">
        <f t="shared" si="0"/>
        <v>0</v>
      </c>
      <c r="N26" s="147"/>
      <c r="O26" s="147">
        <v>0</v>
      </c>
      <c r="P26" s="147"/>
      <c r="Q26" s="153">
        <v>0</v>
      </c>
      <c r="S26" s="151">
        <v>45839702</v>
      </c>
      <c r="T26" s="42"/>
    </row>
    <row r="27" spans="1:22" ht="30" customHeight="1">
      <c r="A27" s="164" t="s">
        <v>258</v>
      </c>
      <c r="C27" s="147"/>
      <c r="D27" s="147"/>
      <c r="E27" s="147">
        <v>0</v>
      </c>
      <c r="F27" s="147"/>
      <c r="G27" s="147">
        <v>0</v>
      </c>
      <c r="H27" s="147"/>
      <c r="I27" s="147">
        <f t="shared" ref="I27:I29" si="1">E27*G27</f>
        <v>0</v>
      </c>
      <c r="J27" s="147"/>
      <c r="K27" s="147">
        <v>0</v>
      </c>
      <c r="L27" s="147"/>
      <c r="M27" s="147">
        <f t="shared" si="0"/>
        <v>0</v>
      </c>
      <c r="N27" s="147"/>
      <c r="O27" s="147">
        <v>0</v>
      </c>
      <c r="P27" s="147"/>
      <c r="Q27" s="153">
        <v>0</v>
      </c>
      <c r="S27" s="151">
        <v>6303558</v>
      </c>
      <c r="T27" s="42"/>
    </row>
    <row r="28" spans="1:22" ht="30" customHeight="1">
      <c r="A28" s="164" t="s">
        <v>259</v>
      </c>
      <c r="C28" s="147"/>
      <c r="D28" s="147"/>
      <c r="E28" s="147">
        <v>0</v>
      </c>
      <c r="F28" s="147"/>
      <c r="G28" s="147">
        <v>0</v>
      </c>
      <c r="H28" s="147"/>
      <c r="I28" s="147">
        <f t="shared" si="1"/>
        <v>0</v>
      </c>
      <c r="J28" s="147"/>
      <c r="K28" s="147">
        <v>0</v>
      </c>
      <c r="L28" s="147"/>
      <c r="M28" s="147">
        <f t="shared" si="0"/>
        <v>0</v>
      </c>
      <c r="N28" s="147"/>
      <c r="O28" s="147">
        <v>0</v>
      </c>
      <c r="P28" s="147"/>
      <c r="Q28" s="153">
        <v>0</v>
      </c>
      <c r="S28" s="151">
        <v>-25496842</v>
      </c>
      <c r="T28" s="42"/>
    </row>
    <row r="29" spans="1:22" ht="30" customHeight="1">
      <c r="A29" s="164" t="s">
        <v>260</v>
      </c>
      <c r="C29" s="147"/>
      <c r="D29" s="147"/>
      <c r="E29" s="147">
        <v>0</v>
      </c>
      <c r="F29" s="147"/>
      <c r="G29" s="147">
        <v>0</v>
      </c>
      <c r="H29" s="147"/>
      <c r="I29" s="147">
        <f t="shared" si="1"/>
        <v>0</v>
      </c>
      <c r="J29" s="147"/>
      <c r="K29" s="147">
        <v>0</v>
      </c>
      <c r="L29" s="147"/>
      <c r="M29" s="147">
        <f t="shared" si="0"/>
        <v>0</v>
      </c>
      <c r="N29" s="147"/>
      <c r="O29" s="147">
        <v>0</v>
      </c>
      <c r="P29" s="147"/>
      <c r="Q29" s="153">
        <v>0</v>
      </c>
      <c r="S29" s="151">
        <v>-1430653</v>
      </c>
      <c r="T29" s="42"/>
    </row>
    <row r="30" spans="1:22" ht="30" customHeight="1">
      <c r="A30" s="164" t="s">
        <v>261</v>
      </c>
      <c r="C30" s="147"/>
      <c r="D30" s="147"/>
      <c r="E30" s="147">
        <v>0</v>
      </c>
      <c r="F30" s="147"/>
      <c r="G30" s="147">
        <v>0</v>
      </c>
      <c r="H30" s="147"/>
      <c r="I30" s="147">
        <v>0</v>
      </c>
      <c r="J30" s="147"/>
      <c r="K30" s="147">
        <v>0</v>
      </c>
      <c r="L30" s="147"/>
      <c r="M30" s="147">
        <f t="shared" si="0"/>
        <v>0</v>
      </c>
      <c r="N30" s="147"/>
      <c r="O30" s="147">
        <v>0</v>
      </c>
      <c r="P30" s="147"/>
      <c r="Q30" s="153">
        <v>0</v>
      </c>
      <c r="S30" s="151">
        <v>-3552378</v>
      </c>
      <c r="T30" s="42"/>
    </row>
    <row r="31" spans="1:22" ht="30" customHeight="1">
      <c r="A31" s="164" t="s">
        <v>60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53"/>
      <c r="S31" s="151">
        <v>-105128</v>
      </c>
      <c r="T31" s="42"/>
    </row>
    <row r="32" spans="1:22" s="156" customFormat="1" ht="30" customHeight="1" thickBot="1">
      <c r="A32" s="21" t="s">
        <v>45</v>
      </c>
      <c r="B32" s="21"/>
      <c r="C32" s="154"/>
      <c r="D32" s="21"/>
      <c r="E32" s="141">
        <f>SUM(E7:E31)</f>
        <v>0</v>
      </c>
      <c r="F32" s="21"/>
      <c r="G32" s="154"/>
      <c r="H32" s="21"/>
      <c r="I32" s="31">
        <f>SUM(I7:I31)</f>
        <v>0</v>
      </c>
      <c r="J32" s="21"/>
      <c r="K32" s="31">
        <f>SUM(K7:K31)</f>
        <v>0</v>
      </c>
      <c r="L32" s="21"/>
      <c r="M32" s="31">
        <f>SUM(M7:M31)</f>
        <v>0</v>
      </c>
      <c r="N32" s="21"/>
      <c r="O32" s="31">
        <f>SUM(O7:O31)</f>
        <v>0</v>
      </c>
      <c r="P32" s="21"/>
      <c r="Q32" s="39">
        <f>SUM(Q7:Q31)</f>
        <v>0</v>
      </c>
      <c r="R32" s="21"/>
      <c r="S32" s="155">
        <f>SUM(S7:S31)</f>
        <v>2629675484</v>
      </c>
    </row>
    <row r="33" spans="20:20" ht="30" customHeight="1" thickTop="1">
      <c r="T33" s="158"/>
    </row>
  </sheetData>
  <mergeCells count="5">
    <mergeCell ref="A1:S1"/>
    <mergeCell ref="A2:S2"/>
    <mergeCell ref="A3:S3"/>
    <mergeCell ref="A4:S4"/>
    <mergeCell ref="C5:Q5"/>
  </mergeCells>
  <phoneticPr fontId="13" type="noConversion"/>
  <pageMargins left="0.39" right="0.39" top="0.39" bottom="0.39" header="0" footer="0"/>
  <pageSetup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BG47"/>
  <sheetViews>
    <sheetView rightToLeft="1" view="pageBreakPreview" topLeftCell="A31" zoomScaleNormal="100" zoomScaleSheetLayoutView="100" workbookViewId="0">
      <selection activeCell="K44" sqref="K44"/>
    </sheetView>
  </sheetViews>
  <sheetFormatPr defaultRowHeight="30" customHeight="1"/>
  <cols>
    <col min="1" max="1" width="28.140625" style="4" customWidth="1"/>
    <col min="2" max="2" width="1.28515625" style="4" customWidth="1"/>
    <col min="3" max="3" width="17" style="4" customWidth="1"/>
    <col min="4" max="4" width="1.28515625" style="4" customWidth="1"/>
    <col min="5" max="5" width="21.85546875" style="4" customWidth="1"/>
    <col min="6" max="6" width="1.28515625" style="4" customWidth="1"/>
    <col min="7" max="7" width="22.28515625" style="38" customWidth="1"/>
    <col min="8" max="8" width="1.28515625" style="4" customWidth="1"/>
    <col min="9" max="9" width="23.140625" style="76" customWidth="1"/>
    <col min="10" max="10" width="1.28515625" style="4" customWidth="1"/>
    <col min="11" max="11" width="17.5703125" style="4" customWidth="1"/>
    <col min="12" max="12" width="1.28515625" style="4" customWidth="1"/>
    <col min="13" max="13" width="21.42578125" style="4" customWidth="1"/>
    <col min="14" max="14" width="1.28515625" style="4" customWidth="1"/>
    <col min="15" max="15" width="22.85546875" style="38" customWidth="1"/>
    <col min="16" max="16" width="1.28515625" style="4" customWidth="1"/>
    <col min="17" max="17" width="20.85546875" style="38" customWidth="1"/>
    <col min="18" max="18" width="9.140625" style="49"/>
    <col min="19" max="19" width="12.28515625" style="49" bestFit="1" customWidth="1"/>
    <col min="20" max="59" width="9.140625" style="49"/>
    <col min="60" max="16384" width="9.140625" style="13"/>
  </cols>
  <sheetData>
    <row r="1" spans="1:59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59" ht="30" customHeight="1">
      <c r="A2" s="165" t="s">
        <v>96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59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59" s="16" customFormat="1" ht="30" customHeight="1">
      <c r="A4" s="185" t="s">
        <v>180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</row>
    <row r="5" spans="1:59" s="16" customFormat="1" ht="30" customHeight="1">
      <c r="A5" s="186" t="s">
        <v>99</v>
      </c>
      <c r="B5" s="4"/>
      <c r="C5" s="186" t="s">
        <v>109</v>
      </c>
      <c r="D5" s="186"/>
      <c r="E5" s="186"/>
      <c r="F5" s="186"/>
      <c r="G5" s="186"/>
      <c r="H5" s="186"/>
      <c r="I5" s="186"/>
      <c r="J5" s="4"/>
      <c r="K5" s="186" t="s">
        <v>110</v>
      </c>
      <c r="L5" s="186"/>
      <c r="M5" s="186"/>
      <c r="N5" s="186"/>
      <c r="O5" s="186"/>
      <c r="P5" s="186"/>
      <c r="Q5" s="186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</row>
    <row r="6" spans="1:59" s="16" customFormat="1" ht="40.5" customHeight="1">
      <c r="A6" s="186"/>
      <c r="B6" s="4"/>
      <c r="C6" s="12" t="s">
        <v>9</v>
      </c>
      <c r="D6" s="5"/>
      <c r="E6" s="12" t="s">
        <v>11</v>
      </c>
      <c r="F6" s="5"/>
      <c r="G6" s="36" t="s">
        <v>171</v>
      </c>
      <c r="H6" s="5"/>
      <c r="I6" s="36" t="s">
        <v>181</v>
      </c>
      <c r="J6" s="4"/>
      <c r="K6" s="12" t="s">
        <v>9</v>
      </c>
      <c r="L6" s="5"/>
      <c r="M6" s="12" t="s">
        <v>11</v>
      </c>
      <c r="N6" s="5"/>
      <c r="O6" s="36" t="s">
        <v>171</v>
      </c>
      <c r="P6" s="5"/>
      <c r="Q6" s="36" t="s">
        <v>181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</row>
    <row r="7" spans="1:59" s="74" customFormat="1" ht="30" customHeight="1">
      <c r="A7" s="29" t="s">
        <v>15</v>
      </c>
      <c r="B7" s="4"/>
      <c r="C7" s="6">
        <v>120907995</v>
      </c>
      <c r="D7" s="4"/>
      <c r="E7" s="6">
        <v>125972045008</v>
      </c>
      <c r="F7" s="4"/>
      <c r="G7" s="37">
        <v>104493856643</v>
      </c>
      <c r="H7" s="4"/>
      <c r="I7" s="76">
        <f>E7-G7</f>
        <v>21478188365</v>
      </c>
      <c r="J7" s="4"/>
      <c r="K7" s="6">
        <v>120907995</v>
      </c>
      <c r="L7" s="4"/>
      <c r="M7" s="6">
        <v>125972045008</v>
      </c>
      <c r="N7" s="4"/>
      <c r="O7" s="37">
        <v>187734581348</v>
      </c>
      <c r="P7" s="4"/>
      <c r="Q7" s="38">
        <f t="shared" ref="Q7:Q38" si="0">M7-O7</f>
        <v>-61762536340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</row>
    <row r="8" spans="1:59" s="74" customFormat="1" ht="30" customHeight="1">
      <c r="A8" s="30" t="s">
        <v>209</v>
      </c>
      <c r="B8" s="4"/>
      <c r="C8" s="8">
        <v>5201143</v>
      </c>
      <c r="D8" s="4"/>
      <c r="E8" s="38">
        <v>41803599133</v>
      </c>
      <c r="F8" s="4"/>
      <c r="G8" s="38">
        <v>40518826012</v>
      </c>
      <c r="H8" s="4"/>
      <c r="I8" s="76">
        <f t="shared" ref="I8:I38" si="1">E8-G8</f>
        <v>1284773121</v>
      </c>
      <c r="J8" s="4"/>
      <c r="K8" s="8">
        <v>5201143</v>
      </c>
      <c r="L8" s="4"/>
      <c r="M8" s="38">
        <v>41803599133</v>
      </c>
      <c r="N8" s="4"/>
      <c r="O8" s="38">
        <v>37624590398</v>
      </c>
      <c r="P8" s="4"/>
      <c r="Q8" s="38">
        <f t="shared" si="0"/>
        <v>4179008735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</row>
    <row r="9" spans="1:59" s="16" customFormat="1" ht="30" customHeight="1">
      <c r="A9" s="30" t="s">
        <v>228</v>
      </c>
      <c r="B9" s="4"/>
      <c r="C9" s="8">
        <v>5800000</v>
      </c>
      <c r="D9" s="4"/>
      <c r="E9" s="38">
        <v>14272811680</v>
      </c>
      <c r="F9" s="4"/>
      <c r="G9" s="38">
        <v>14389888030</v>
      </c>
      <c r="H9" s="4"/>
      <c r="I9" s="76">
        <f>E9-G9</f>
        <v>-117076350</v>
      </c>
      <c r="J9" s="4"/>
      <c r="K9" s="8">
        <v>5800000</v>
      </c>
      <c r="L9" s="4"/>
      <c r="M9" s="38">
        <v>14272811680</v>
      </c>
      <c r="N9" s="4"/>
      <c r="O9" s="38">
        <v>14389888030</v>
      </c>
      <c r="P9" s="4"/>
      <c r="Q9" s="38">
        <f t="shared" si="0"/>
        <v>-117076350</v>
      </c>
    </row>
    <row r="10" spans="1:59" s="16" customFormat="1" ht="30" customHeight="1">
      <c r="A10" s="30" t="s">
        <v>32</v>
      </c>
      <c r="B10" s="4"/>
      <c r="C10" s="8">
        <v>800000</v>
      </c>
      <c r="D10" s="4"/>
      <c r="E10" s="38">
        <v>1274074680</v>
      </c>
      <c r="F10" s="4"/>
      <c r="G10" s="38">
        <v>1275557150</v>
      </c>
      <c r="H10" s="4"/>
      <c r="I10" s="76">
        <f t="shared" si="1"/>
        <v>-1482470</v>
      </c>
      <c r="J10" s="4"/>
      <c r="K10" s="8">
        <v>800000</v>
      </c>
      <c r="L10" s="4"/>
      <c r="M10" s="38">
        <v>1274074680</v>
      </c>
      <c r="N10" s="4"/>
      <c r="O10" s="38">
        <v>1275557150</v>
      </c>
      <c r="P10" s="4"/>
      <c r="Q10" s="38">
        <f t="shared" si="0"/>
        <v>-1482470</v>
      </c>
    </row>
    <row r="11" spans="1:59" s="16" customFormat="1" ht="30" customHeight="1">
      <c r="A11" s="30" t="s">
        <v>212</v>
      </c>
      <c r="B11" s="4"/>
      <c r="C11" s="8">
        <v>75200000</v>
      </c>
      <c r="D11" s="4"/>
      <c r="E11" s="8">
        <v>162743393424</v>
      </c>
      <c r="F11" s="4"/>
      <c r="G11" s="38">
        <v>153999642087</v>
      </c>
      <c r="H11" s="4"/>
      <c r="I11" s="76">
        <f t="shared" si="1"/>
        <v>8743751337</v>
      </c>
      <c r="J11" s="4"/>
      <c r="K11" s="8">
        <v>75200000</v>
      </c>
      <c r="L11" s="4"/>
      <c r="M11" s="8">
        <v>162743393424</v>
      </c>
      <c r="N11" s="4"/>
      <c r="O11" s="38">
        <v>152895135451</v>
      </c>
      <c r="P11" s="4"/>
      <c r="Q11" s="38">
        <f t="shared" si="0"/>
        <v>9848257973</v>
      </c>
    </row>
    <row r="12" spans="1:59" s="16" customFormat="1" ht="30" customHeight="1">
      <c r="A12" s="30" t="s">
        <v>227</v>
      </c>
      <c r="B12" s="4"/>
      <c r="C12" s="8">
        <v>31000000</v>
      </c>
      <c r="D12" s="4"/>
      <c r="E12" s="8">
        <v>45525347600</v>
      </c>
      <c r="F12" s="4"/>
      <c r="G12" s="38">
        <v>48123865713</v>
      </c>
      <c r="H12" s="4"/>
      <c r="I12" s="76">
        <f>E12-G12</f>
        <v>-2598518113</v>
      </c>
      <c r="J12" s="4"/>
      <c r="K12" s="8">
        <v>31000000</v>
      </c>
      <c r="L12" s="4"/>
      <c r="M12" s="8">
        <v>45525347600</v>
      </c>
      <c r="N12" s="4"/>
      <c r="O12" s="38">
        <v>48123865713</v>
      </c>
      <c r="P12" s="4"/>
      <c r="Q12" s="38">
        <f t="shared" si="0"/>
        <v>-2598518113</v>
      </c>
    </row>
    <row r="13" spans="1:59" s="16" customFormat="1" ht="30" customHeight="1">
      <c r="A13" s="30" t="s">
        <v>208</v>
      </c>
      <c r="B13" s="4"/>
      <c r="C13" s="8">
        <v>1015265</v>
      </c>
      <c r="D13" s="4"/>
      <c r="E13" s="8">
        <v>38070288488</v>
      </c>
      <c r="F13" s="4"/>
      <c r="G13" s="38">
        <v>40253175896</v>
      </c>
      <c r="H13" s="4"/>
      <c r="I13" s="76">
        <f t="shared" si="1"/>
        <v>-2182887408</v>
      </c>
      <c r="J13" s="4"/>
      <c r="K13" s="8">
        <v>1015265</v>
      </c>
      <c r="L13" s="4"/>
      <c r="M13" s="8">
        <v>38070288488</v>
      </c>
      <c r="N13" s="4"/>
      <c r="O13" s="38">
        <v>42140433365</v>
      </c>
      <c r="P13" s="4"/>
      <c r="Q13" s="38">
        <f t="shared" si="0"/>
        <v>-4070144877</v>
      </c>
    </row>
    <row r="14" spans="1:59" s="16" customFormat="1" ht="30" customHeight="1">
      <c r="A14" s="30" t="s">
        <v>206</v>
      </c>
      <c r="B14" s="4"/>
      <c r="C14" s="8">
        <v>24977306</v>
      </c>
      <c r="D14" s="4"/>
      <c r="E14" s="8">
        <v>38589048328</v>
      </c>
      <c r="F14" s="4"/>
      <c r="G14" s="38">
        <v>38512943127</v>
      </c>
      <c r="H14" s="4"/>
      <c r="I14" s="76">
        <f t="shared" si="1"/>
        <v>76105201</v>
      </c>
      <c r="J14" s="4"/>
      <c r="K14" s="8">
        <v>24977306</v>
      </c>
      <c r="L14" s="4"/>
      <c r="M14" s="8">
        <v>38589048328</v>
      </c>
      <c r="N14" s="4"/>
      <c r="O14" s="38">
        <v>38474112941</v>
      </c>
      <c r="P14" s="4"/>
      <c r="Q14" s="38">
        <f t="shared" si="0"/>
        <v>114935387</v>
      </c>
    </row>
    <row r="15" spans="1:59" s="16" customFormat="1" ht="30" customHeight="1">
      <c r="A15" s="30" t="s">
        <v>223</v>
      </c>
      <c r="B15" s="4"/>
      <c r="C15" s="8">
        <v>18321</v>
      </c>
      <c r="D15" s="4"/>
      <c r="E15" s="8">
        <v>173976654</v>
      </c>
      <c r="F15" s="4"/>
      <c r="G15" s="38">
        <v>202046920</v>
      </c>
      <c r="H15" s="4"/>
      <c r="I15" s="76">
        <f>E15-G15</f>
        <v>-28070266</v>
      </c>
      <c r="J15" s="4"/>
      <c r="K15" s="8">
        <v>18321</v>
      </c>
      <c r="L15" s="4"/>
      <c r="M15" s="8">
        <v>173976654</v>
      </c>
      <c r="N15" s="4"/>
      <c r="O15" s="38">
        <v>202046920</v>
      </c>
      <c r="P15" s="4"/>
      <c r="Q15" s="38">
        <f t="shared" si="0"/>
        <v>-28070266</v>
      </c>
    </row>
    <row r="16" spans="1:59" s="16" customFormat="1" ht="30" customHeight="1">
      <c r="A16" s="30" t="s">
        <v>20</v>
      </c>
      <c r="B16" s="4"/>
      <c r="C16" s="8">
        <v>342500</v>
      </c>
      <c r="D16" s="4"/>
      <c r="E16" s="8">
        <v>676306425</v>
      </c>
      <c r="F16" s="4"/>
      <c r="G16" s="38">
        <v>687733492</v>
      </c>
      <c r="H16" s="4"/>
      <c r="I16" s="76">
        <f t="shared" si="1"/>
        <v>-11427067</v>
      </c>
      <c r="J16" s="4"/>
      <c r="K16" s="8">
        <v>342500</v>
      </c>
      <c r="L16" s="4"/>
      <c r="M16" s="8">
        <v>676306425</v>
      </c>
      <c r="N16" s="4"/>
      <c r="O16" s="38">
        <v>718034873</v>
      </c>
      <c r="P16" s="4"/>
      <c r="Q16" s="38">
        <f t="shared" si="0"/>
        <v>-41728448</v>
      </c>
    </row>
    <row r="17" spans="1:17" s="16" customFormat="1" ht="30" customHeight="1">
      <c r="A17" s="30" t="s">
        <v>219</v>
      </c>
      <c r="B17" s="4"/>
      <c r="C17" s="8">
        <v>5000000</v>
      </c>
      <c r="D17" s="4"/>
      <c r="E17" s="8">
        <v>13832243800</v>
      </c>
      <c r="F17" s="4"/>
      <c r="G17" s="38">
        <v>13567127695</v>
      </c>
      <c r="H17" s="4"/>
      <c r="I17" s="76">
        <f>E17-G17</f>
        <v>265116105</v>
      </c>
      <c r="J17" s="4"/>
      <c r="K17" s="8">
        <v>5000000</v>
      </c>
      <c r="L17" s="4"/>
      <c r="M17" s="8">
        <v>13832243800</v>
      </c>
      <c r="N17" s="4"/>
      <c r="O17" s="38">
        <v>13567127695</v>
      </c>
      <c r="P17" s="4"/>
      <c r="Q17" s="38">
        <f t="shared" si="0"/>
        <v>265116105</v>
      </c>
    </row>
    <row r="18" spans="1:17" s="16" customFormat="1" ht="30" customHeight="1">
      <c r="A18" s="30" t="s">
        <v>207</v>
      </c>
      <c r="B18" s="4"/>
      <c r="C18" s="8">
        <v>3301550</v>
      </c>
      <c r="D18" s="4"/>
      <c r="E18" s="8">
        <v>59656488426</v>
      </c>
      <c r="F18" s="4"/>
      <c r="G18" s="38">
        <v>59368802440</v>
      </c>
      <c r="H18" s="4"/>
      <c r="I18" s="76">
        <f t="shared" si="1"/>
        <v>287685986</v>
      </c>
      <c r="J18" s="4"/>
      <c r="K18" s="8">
        <v>3301550</v>
      </c>
      <c r="L18" s="4"/>
      <c r="M18" s="8">
        <v>59656488426</v>
      </c>
      <c r="N18" s="4"/>
      <c r="O18" s="38">
        <v>52530447658</v>
      </c>
      <c r="P18" s="4"/>
      <c r="Q18" s="38">
        <f t="shared" si="0"/>
        <v>7126040768</v>
      </c>
    </row>
    <row r="19" spans="1:17" s="16" customFormat="1" ht="30" customHeight="1">
      <c r="A19" s="30" t="s">
        <v>22</v>
      </c>
      <c r="B19" s="4"/>
      <c r="C19" s="8">
        <v>0</v>
      </c>
      <c r="D19" s="4"/>
      <c r="E19" s="8">
        <v>0</v>
      </c>
      <c r="F19" s="4"/>
      <c r="G19" s="38">
        <v>0</v>
      </c>
      <c r="H19" s="4"/>
      <c r="I19" s="76">
        <f t="shared" si="1"/>
        <v>0</v>
      </c>
      <c r="J19" s="4"/>
      <c r="K19" s="8">
        <v>0</v>
      </c>
      <c r="L19" s="4"/>
      <c r="M19" s="8">
        <v>0</v>
      </c>
      <c r="N19" s="4"/>
      <c r="O19" s="38">
        <v>0</v>
      </c>
      <c r="P19" s="4"/>
      <c r="Q19" s="38">
        <f t="shared" si="0"/>
        <v>0</v>
      </c>
    </row>
    <row r="20" spans="1:17" s="16" customFormat="1" ht="30" customHeight="1">
      <c r="A20" s="30" t="s">
        <v>23</v>
      </c>
      <c r="B20" s="4"/>
      <c r="C20" s="8">
        <v>100000</v>
      </c>
      <c r="D20" s="4"/>
      <c r="E20" s="8">
        <v>3443176900</v>
      </c>
      <c r="F20" s="4"/>
      <c r="G20" s="38">
        <v>3002031000</v>
      </c>
      <c r="H20" s="4"/>
      <c r="I20" s="76">
        <f t="shared" si="1"/>
        <v>441145900</v>
      </c>
      <c r="J20" s="4"/>
      <c r="K20" s="8">
        <v>100000</v>
      </c>
      <c r="L20" s="4"/>
      <c r="M20" s="8">
        <v>3443176900</v>
      </c>
      <c r="N20" s="4"/>
      <c r="O20" s="38">
        <v>3016941748</v>
      </c>
      <c r="P20" s="4"/>
      <c r="Q20" s="38">
        <f t="shared" si="0"/>
        <v>426235152</v>
      </c>
    </row>
    <row r="21" spans="1:17" s="16" customFormat="1" ht="30" customHeight="1">
      <c r="A21" s="30" t="s">
        <v>26</v>
      </c>
      <c r="B21" s="4"/>
      <c r="C21" s="8">
        <v>1381652</v>
      </c>
      <c r="D21" s="4"/>
      <c r="E21" s="8">
        <v>17836343508</v>
      </c>
      <c r="F21" s="4"/>
      <c r="G21" s="38">
        <v>16883616353</v>
      </c>
      <c r="H21" s="4"/>
      <c r="I21" s="76">
        <f t="shared" si="1"/>
        <v>952727155</v>
      </c>
      <c r="J21" s="4"/>
      <c r="K21" s="8">
        <v>1381652</v>
      </c>
      <c r="L21" s="4"/>
      <c r="M21" s="8">
        <v>17836343508</v>
      </c>
      <c r="N21" s="4"/>
      <c r="O21" s="38">
        <v>16470671556</v>
      </c>
      <c r="P21" s="4"/>
      <c r="Q21" s="38">
        <f t="shared" si="0"/>
        <v>1365671952</v>
      </c>
    </row>
    <row r="22" spans="1:17" s="16" customFormat="1" ht="30" customHeight="1">
      <c r="A22" s="30" t="s">
        <v>189</v>
      </c>
      <c r="B22" s="4"/>
      <c r="C22" s="8">
        <v>63883017</v>
      </c>
      <c r="D22" s="4"/>
      <c r="E22" s="8">
        <v>177996877190</v>
      </c>
      <c r="F22" s="4"/>
      <c r="G22" s="38">
        <v>175530473578</v>
      </c>
      <c r="H22" s="4"/>
      <c r="I22" s="76">
        <f t="shared" si="1"/>
        <v>2466403612</v>
      </c>
      <c r="J22" s="4"/>
      <c r="K22" s="8">
        <v>63883017</v>
      </c>
      <c r="L22" s="4"/>
      <c r="M22" s="8">
        <v>177996877190</v>
      </c>
      <c r="N22" s="4"/>
      <c r="O22" s="38">
        <v>177744653799</v>
      </c>
      <c r="P22" s="4"/>
      <c r="Q22" s="38">
        <f t="shared" si="0"/>
        <v>252223391</v>
      </c>
    </row>
    <row r="23" spans="1:17" s="16" customFormat="1" ht="30" customHeight="1">
      <c r="A23" s="30" t="s">
        <v>28</v>
      </c>
      <c r="B23" s="4"/>
      <c r="C23" s="8">
        <v>0</v>
      </c>
      <c r="D23" s="4"/>
      <c r="E23" s="8">
        <v>0</v>
      </c>
      <c r="F23" s="4"/>
      <c r="G23" s="38">
        <v>0</v>
      </c>
      <c r="H23" s="4"/>
      <c r="I23" s="76">
        <f t="shared" si="1"/>
        <v>0</v>
      </c>
      <c r="J23" s="4"/>
      <c r="K23" s="8">
        <v>0</v>
      </c>
      <c r="L23" s="4"/>
      <c r="M23" s="8">
        <v>0</v>
      </c>
      <c r="N23" s="4"/>
      <c r="O23" s="38">
        <v>0</v>
      </c>
      <c r="P23" s="4"/>
      <c r="Q23" s="38">
        <f t="shared" si="0"/>
        <v>0</v>
      </c>
    </row>
    <row r="24" spans="1:17" s="16" customFormat="1" ht="30" customHeight="1">
      <c r="A24" s="30" t="s">
        <v>29</v>
      </c>
      <c r="B24" s="4"/>
      <c r="C24" s="8">
        <v>173400000</v>
      </c>
      <c r="D24" s="4"/>
      <c r="E24" s="8">
        <v>264971811720</v>
      </c>
      <c r="F24" s="4"/>
      <c r="G24" s="38">
        <v>244171001806</v>
      </c>
      <c r="H24" s="4"/>
      <c r="I24" s="76">
        <f t="shared" si="1"/>
        <v>20800809914</v>
      </c>
      <c r="J24" s="4"/>
      <c r="K24" s="8">
        <v>173400000</v>
      </c>
      <c r="L24" s="4"/>
      <c r="M24" s="8">
        <v>264971811720</v>
      </c>
      <c r="N24" s="4"/>
      <c r="O24" s="38">
        <v>236747604088</v>
      </c>
      <c r="P24" s="4"/>
      <c r="Q24" s="38">
        <f t="shared" si="0"/>
        <v>28224207632</v>
      </c>
    </row>
    <row r="25" spans="1:17" s="16" customFormat="1" ht="30" customHeight="1">
      <c r="A25" s="30" t="s">
        <v>30</v>
      </c>
      <c r="B25" s="4"/>
      <c r="C25" s="8">
        <v>26190835</v>
      </c>
      <c r="D25" s="4"/>
      <c r="E25" s="8">
        <v>57070482141</v>
      </c>
      <c r="F25" s="4"/>
      <c r="G25" s="38">
        <v>56960194369</v>
      </c>
      <c r="H25" s="4"/>
      <c r="I25" s="76">
        <f t="shared" si="1"/>
        <v>110287772</v>
      </c>
      <c r="J25" s="4"/>
      <c r="K25" s="8">
        <v>26190835</v>
      </c>
      <c r="L25" s="4"/>
      <c r="M25" s="8">
        <v>57070482141</v>
      </c>
      <c r="N25" s="4"/>
      <c r="O25" s="38">
        <v>48102965284</v>
      </c>
      <c r="P25" s="4"/>
      <c r="Q25" s="38">
        <f t="shared" si="0"/>
        <v>8967516857</v>
      </c>
    </row>
    <row r="26" spans="1:17" s="16" customFormat="1" ht="30" customHeight="1">
      <c r="A26" s="30" t="s">
        <v>31</v>
      </c>
      <c r="B26" s="4"/>
      <c r="C26" s="8">
        <v>302856557</v>
      </c>
      <c r="D26" s="4"/>
      <c r="E26" s="8">
        <v>922582510750</v>
      </c>
      <c r="F26" s="4"/>
      <c r="G26" s="38">
        <v>832263485500</v>
      </c>
      <c r="H26" s="4"/>
      <c r="I26" s="76">
        <f t="shared" si="1"/>
        <v>90319025250</v>
      </c>
      <c r="J26" s="4"/>
      <c r="K26" s="8">
        <v>302856557</v>
      </c>
      <c r="L26" s="4"/>
      <c r="M26" s="8">
        <v>922582510750</v>
      </c>
      <c r="N26" s="4"/>
      <c r="O26" s="38">
        <v>1024629345016</v>
      </c>
      <c r="P26" s="4"/>
      <c r="Q26" s="38">
        <f t="shared" si="0"/>
        <v>-102046834266</v>
      </c>
    </row>
    <row r="27" spans="1:17" s="16" customFormat="1" ht="30" customHeight="1">
      <c r="A27" s="30" t="s">
        <v>33</v>
      </c>
      <c r="B27" s="4"/>
      <c r="C27" s="8">
        <v>83462562</v>
      </c>
      <c r="D27" s="4"/>
      <c r="E27" s="8">
        <v>317604715178</v>
      </c>
      <c r="F27" s="4"/>
      <c r="G27" s="38">
        <v>291322791992</v>
      </c>
      <c r="H27" s="4"/>
      <c r="I27" s="76">
        <f t="shared" si="1"/>
        <v>26281923186</v>
      </c>
      <c r="J27" s="4"/>
      <c r="K27" s="8">
        <v>83462562</v>
      </c>
      <c r="L27" s="4"/>
      <c r="M27" s="8">
        <v>317604715178</v>
      </c>
      <c r="N27" s="4"/>
      <c r="O27" s="8">
        <v>295470011915</v>
      </c>
      <c r="P27" s="4"/>
      <c r="Q27" s="38">
        <f t="shared" si="0"/>
        <v>22134703263</v>
      </c>
    </row>
    <row r="28" spans="1:17" s="16" customFormat="1" ht="30" customHeight="1">
      <c r="A28" s="30" t="s">
        <v>34</v>
      </c>
      <c r="B28" s="4"/>
      <c r="C28" s="8">
        <v>10866882</v>
      </c>
      <c r="D28" s="4"/>
      <c r="E28" s="8">
        <v>25684822547</v>
      </c>
      <c r="F28" s="4"/>
      <c r="G28" s="38">
        <v>27664495797</v>
      </c>
      <c r="H28" s="4"/>
      <c r="I28" s="76">
        <f t="shared" si="1"/>
        <v>-1979673250</v>
      </c>
      <c r="J28" s="4"/>
      <c r="K28" s="8">
        <v>10866882</v>
      </c>
      <c r="L28" s="4"/>
      <c r="M28" s="8">
        <v>25684822547</v>
      </c>
      <c r="N28" s="4"/>
      <c r="O28" s="38">
        <v>30935943607</v>
      </c>
      <c r="P28" s="4"/>
      <c r="Q28" s="38">
        <f t="shared" si="0"/>
        <v>-5251121060</v>
      </c>
    </row>
    <row r="29" spans="1:17" s="16" customFormat="1" ht="30" customHeight="1">
      <c r="A29" s="30" t="s">
        <v>36</v>
      </c>
      <c r="B29" s="4"/>
      <c r="C29" s="8">
        <v>75600000</v>
      </c>
      <c r="D29" s="4"/>
      <c r="E29" s="8">
        <v>654136136640</v>
      </c>
      <c r="F29" s="4"/>
      <c r="G29" s="38">
        <v>597618523035</v>
      </c>
      <c r="H29" s="4"/>
      <c r="I29" s="76">
        <f t="shared" si="1"/>
        <v>56517613605</v>
      </c>
      <c r="J29" s="4"/>
      <c r="K29" s="8">
        <v>75600000</v>
      </c>
      <c r="L29" s="4"/>
      <c r="M29" s="8">
        <v>654136136640</v>
      </c>
      <c r="N29" s="4"/>
      <c r="O29" s="38">
        <v>495488652897</v>
      </c>
      <c r="P29" s="4"/>
      <c r="Q29" s="38">
        <f t="shared" si="0"/>
        <v>158647483743</v>
      </c>
    </row>
    <row r="30" spans="1:17" s="16" customFormat="1" ht="30" customHeight="1">
      <c r="A30" s="30" t="s">
        <v>38</v>
      </c>
      <c r="B30" s="4"/>
      <c r="C30" s="8">
        <v>48291430</v>
      </c>
      <c r="D30" s="4"/>
      <c r="E30" s="38">
        <v>297092450926</v>
      </c>
      <c r="F30" s="4"/>
      <c r="G30" s="38">
        <v>325947811782</v>
      </c>
      <c r="H30" s="4"/>
      <c r="I30" s="76">
        <f t="shared" si="1"/>
        <v>-28855360856</v>
      </c>
      <c r="J30" s="4"/>
      <c r="K30" s="8">
        <v>48291430</v>
      </c>
      <c r="L30" s="4"/>
      <c r="M30" s="38">
        <v>297092450926</v>
      </c>
      <c r="N30" s="4"/>
      <c r="O30" s="38">
        <v>347546353838</v>
      </c>
      <c r="P30" s="4"/>
      <c r="Q30" s="38">
        <f t="shared" si="0"/>
        <v>-50453902912</v>
      </c>
    </row>
    <row r="31" spans="1:17" s="16" customFormat="1" ht="30" customHeight="1">
      <c r="A31" s="30" t="s">
        <v>191</v>
      </c>
      <c r="B31" s="4"/>
      <c r="C31" s="8">
        <v>8600000</v>
      </c>
      <c r="D31" s="4"/>
      <c r="E31" s="8">
        <v>115799893540</v>
      </c>
      <c r="F31" s="4"/>
      <c r="G31" s="38">
        <v>117855443529</v>
      </c>
      <c r="H31" s="4"/>
      <c r="I31" s="76">
        <f t="shared" si="1"/>
        <v>-2055549989</v>
      </c>
      <c r="J31" s="4"/>
      <c r="K31" s="8">
        <v>8600000</v>
      </c>
      <c r="L31" s="4"/>
      <c r="M31" s="8">
        <v>115799893540</v>
      </c>
      <c r="N31" s="4"/>
      <c r="O31" s="38">
        <v>112471378721</v>
      </c>
      <c r="P31" s="4"/>
      <c r="Q31" s="38">
        <f t="shared" si="0"/>
        <v>3328514819</v>
      </c>
    </row>
    <row r="32" spans="1:17" s="16" customFormat="1" ht="23.25" customHeight="1">
      <c r="A32" s="30" t="s">
        <v>42</v>
      </c>
      <c r="B32" s="4"/>
      <c r="C32" s="8">
        <v>2100000</v>
      </c>
      <c r="D32" s="4"/>
      <c r="E32" s="8">
        <v>26859756630</v>
      </c>
      <c r="F32" s="4"/>
      <c r="G32" s="38">
        <v>22766552265</v>
      </c>
      <c r="H32" s="4"/>
      <c r="I32" s="76">
        <f t="shared" si="1"/>
        <v>4093204365</v>
      </c>
      <c r="J32" s="4"/>
      <c r="K32" s="8">
        <v>2100000</v>
      </c>
      <c r="L32" s="4"/>
      <c r="M32" s="8">
        <v>26859756630</v>
      </c>
      <c r="N32" s="4"/>
      <c r="O32" s="38">
        <v>19050882458</v>
      </c>
      <c r="P32" s="4"/>
      <c r="Q32" s="38">
        <f t="shared" si="0"/>
        <v>7808874172</v>
      </c>
    </row>
    <row r="33" spans="1:59" s="16" customFormat="1" ht="30" customHeight="1">
      <c r="A33" s="30" t="s">
        <v>221</v>
      </c>
      <c r="B33" s="4"/>
      <c r="C33" s="8">
        <v>75000</v>
      </c>
      <c r="D33" s="4"/>
      <c r="E33" s="8">
        <v>6943409325</v>
      </c>
      <c r="F33" s="4"/>
      <c r="G33" s="38">
        <v>6414856005</v>
      </c>
      <c r="H33" s="4"/>
      <c r="I33" s="76">
        <f>E33-G33</f>
        <v>528553320</v>
      </c>
      <c r="J33" s="4"/>
      <c r="K33" s="8">
        <v>75000</v>
      </c>
      <c r="L33" s="4"/>
      <c r="M33" s="8">
        <v>6943409325</v>
      </c>
      <c r="N33" s="4"/>
      <c r="O33" s="38">
        <v>6414856005</v>
      </c>
      <c r="P33" s="4"/>
      <c r="Q33" s="38">
        <f t="shared" si="0"/>
        <v>528553320</v>
      </c>
    </row>
    <row r="34" spans="1:59" s="16" customFormat="1" ht="30" customHeight="1">
      <c r="A34" s="30" t="s">
        <v>190</v>
      </c>
      <c r="B34" s="4"/>
      <c r="C34" s="8">
        <v>90200000</v>
      </c>
      <c r="D34" s="4"/>
      <c r="E34" s="8">
        <v>193236445886</v>
      </c>
      <c r="F34" s="4"/>
      <c r="G34" s="38">
        <v>182106182610</v>
      </c>
      <c r="H34" s="4"/>
      <c r="I34" s="76">
        <f t="shared" si="1"/>
        <v>11130263276</v>
      </c>
      <c r="J34" s="4"/>
      <c r="K34" s="8">
        <v>90200000</v>
      </c>
      <c r="L34" s="4"/>
      <c r="M34" s="8">
        <v>193236445886</v>
      </c>
      <c r="N34" s="4"/>
      <c r="O34" s="38">
        <v>173882000708</v>
      </c>
      <c r="P34" s="4"/>
      <c r="Q34" s="38">
        <f t="shared" si="0"/>
        <v>19354445178</v>
      </c>
    </row>
    <row r="35" spans="1:59" s="16" customFormat="1" ht="30" customHeight="1">
      <c r="A35" s="30" t="s">
        <v>218</v>
      </c>
      <c r="B35" s="4"/>
      <c r="C35" s="8">
        <v>5000000</v>
      </c>
      <c r="D35" s="4"/>
      <c r="E35" s="8">
        <v>22172273150</v>
      </c>
      <c r="F35" s="4"/>
      <c r="G35" s="38">
        <v>22593945141</v>
      </c>
      <c r="H35" s="4"/>
      <c r="I35" s="76">
        <f t="shared" si="1"/>
        <v>-421671991</v>
      </c>
      <c r="J35" s="4"/>
      <c r="K35" s="8">
        <v>5000000</v>
      </c>
      <c r="L35" s="4"/>
      <c r="M35" s="8">
        <v>22172273150</v>
      </c>
      <c r="N35" s="4"/>
      <c r="O35" s="38">
        <v>22593945141</v>
      </c>
      <c r="P35" s="4"/>
      <c r="Q35" s="38">
        <f t="shared" si="0"/>
        <v>-421671991</v>
      </c>
    </row>
    <row r="36" spans="1:59" s="16" customFormat="1" ht="30" customHeight="1">
      <c r="A36" s="30" t="s">
        <v>192</v>
      </c>
      <c r="B36" s="4"/>
      <c r="C36" s="8">
        <v>4100000</v>
      </c>
      <c r="D36" s="4"/>
      <c r="E36" s="8">
        <v>25264186470</v>
      </c>
      <c r="F36" s="4"/>
      <c r="G36" s="38">
        <v>29523439374</v>
      </c>
      <c r="H36" s="4"/>
      <c r="I36" s="76">
        <f t="shared" si="1"/>
        <v>-4259252904</v>
      </c>
      <c r="J36" s="4"/>
      <c r="K36" s="8">
        <v>4100000</v>
      </c>
      <c r="L36" s="4"/>
      <c r="M36" s="8">
        <v>25264186470</v>
      </c>
      <c r="N36" s="4"/>
      <c r="O36" s="38">
        <v>22255262322</v>
      </c>
      <c r="P36" s="4"/>
      <c r="Q36" s="38">
        <f t="shared" si="0"/>
        <v>3008924148</v>
      </c>
    </row>
    <row r="37" spans="1:59" s="80" customFormat="1" ht="30" customHeight="1">
      <c r="A37" s="162" t="s">
        <v>43</v>
      </c>
      <c r="B37" s="163"/>
      <c r="C37" s="19">
        <v>12663</v>
      </c>
      <c r="D37" s="163"/>
      <c r="E37" s="19">
        <v>190739760271</v>
      </c>
      <c r="F37" s="163"/>
      <c r="G37" s="110">
        <v>192608327304</v>
      </c>
      <c r="H37" s="163"/>
      <c r="I37" s="76">
        <f t="shared" si="1"/>
        <v>-1868567033</v>
      </c>
      <c r="J37" s="163"/>
      <c r="K37" s="19">
        <v>12663</v>
      </c>
      <c r="L37" s="163"/>
      <c r="M37" s="19">
        <v>190739760271</v>
      </c>
      <c r="N37" s="163"/>
      <c r="O37" s="38">
        <v>130522342811</v>
      </c>
      <c r="P37" s="163"/>
      <c r="Q37" s="38">
        <f t="shared" si="0"/>
        <v>60217417460</v>
      </c>
    </row>
    <row r="38" spans="1:59" s="80" customFormat="1" ht="30" customHeight="1">
      <c r="A38" s="162" t="s">
        <v>44</v>
      </c>
      <c r="B38" s="163"/>
      <c r="C38" s="19">
        <v>89750</v>
      </c>
      <c r="D38" s="163"/>
      <c r="E38" s="19">
        <v>182563735438</v>
      </c>
      <c r="F38" s="163"/>
      <c r="G38" s="110">
        <v>230757559644</v>
      </c>
      <c r="H38" s="163"/>
      <c r="I38" s="76">
        <f t="shared" si="1"/>
        <v>-48193824206</v>
      </c>
      <c r="J38" s="163"/>
      <c r="K38" s="19">
        <v>89750</v>
      </c>
      <c r="L38" s="163"/>
      <c r="M38" s="19">
        <v>182563735438</v>
      </c>
      <c r="N38" s="163"/>
      <c r="O38" s="38">
        <v>101100498014</v>
      </c>
      <c r="P38" s="163"/>
      <c r="Q38" s="38">
        <f t="shared" si="0"/>
        <v>81463237424</v>
      </c>
    </row>
    <row r="39" spans="1:59" s="80" customFormat="1" ht="30" customHeight="1">
      <c r="A39" s="4" t="s">
        <v>60</v>
      </c>
      <c r="B39" s="4"/>
      <c r="C39" s="8">
        <v>99000</v>
      </c>
      <c r="D39" s="4"/>
      <c r="E39" s="8">
        <f>G39+I39</f>
        <v>118175561</v>
      </c>
      <c r="F39" s="4"/>
      <c r="G39" s="38">
        <v>110794345</v>
      </c>
      <c r="H39" s="4"/>
      <c r="I39" s="76">
        <v>7381216</v>
      </c>
      <c r="J39" s="4"/>
      <c r="K39" s="8">
        <v>99000</v>
      </c>
      <c r="L39" s="4"/>
      <c r="M39" s="8">
        <f>O39+Q39</f>
        <v>39600000</v>
      </c>
      <c r="N39" s="4"/>
      <c r="O39" s="38">
        <v>110794345</v>
      </c>
      <c r="P39" s="4"/>
      <c r="Q39" s="38">
        <v>-71194345</v>
      </c>
    </row>
    <row r="40" spans="1:59" s="80" customFormat="1" ht="30" customHeight="1">
      <c r="A40" s="4" t="s">
        <v>194</v>
      </c>
      <c r="B40" s="4"/>
      <c r="C40" s="8">
        <v>300000</v>
      </c>
      <c r="D40" s="4"/>
      <c r="E40" s="8">
        <f t="shared" ref="E40:E43" si="2">G40+I40</f>
        <v>81279065</v>
      </c>
      <c r="F40" s="4"/>
      <c r="G40" s="38">
        <v>82136500</v>
      </c>
      <c r="H40" s="4"/>
      <c r="I40" s="76">
        <v>-857435</v>
      </c>
      <c r="J40" s="4"/>
      <c r="K40" s="8">
        <v>300000</v>
      </c>
      <c r="L40" s="4"/>
      <c r="M40" s="8">
        <f t="shared" ref="M40:M43" si="3">O40+Q40</f>
        <v>4800000</v>
      </c>
      <c r="N40" s="4"/>
      <c r="O40" s="38">
        <v>82136500</v>
      </c>
      <c r="P40" s="4"/>
      <c r="Q40" s="38">
        <v>-77336500</v>
      </c>
      <c r="S40" s="81"/>
    </row>
    <row r="41" spans="1:59" s="80" customFormat="1" ht="30" customHeight="1">
      <c r="A41" s="4" t="s">
        <v>195</v>
      </c>
      <c r="B41" s="4"/>
      <c r="C41" s="8">
        <v>751000</v>
      </c>
      <c r="D41" s="4"/>
      <c r="E41" s="8">
        <f t="shared" si="2"/>
        <v>287688033</v>
      </c>
      <c r="F41" s="4"/>
      <c r="G41" s="38">
        <v>333936834</v>
      </c>
      <c r="H41" s="4"/>
      <c r="I41" s="76">
        <v>-46248801</v>
      </c>
      <c r="J41" s="4"/>
      <c r="K41" s="8">
        <v>751000</v>
      </c>
      <c r="L41" s="4"/>
      <c r="M41" s="8">
        <f t="shared" si="3"/>
        <v>66512000</v>
      </c>
      <c r="N41" s="4"/>
      <c r="O41" s="38">
        <v>333936834</v>
      </c>
      <c r="P41" s="4"/>
      <c r="Q41" s="38">
        <v>-267424834</v>
      </c>
      <c r="S41" s="82"/>
    </row>
    <row r="42" spans="1:59" s="80" customFormat="1" ht="30" customHeight="1">
      <c r="A42" s="4" t="s">
        <v>210</v>
      </c>
      <c r="B42" s="4"/>
      <c r="C42" s="8">
        <v>100000</v>
      </c>
      <c r="D42" s="4"/>
      <c r="E42" s="8">
        <f t="shared" si="2"/>
        <v>10597270</v>
      </c>
      <c r="F42" s="4"/>
      <c r="G42" s="8">
        <v>4596446</v>
      </c>
      <c r="H42" s="4"/>
      <c r="I42" s="76">
        <v>6000824</v>
      </c>
      <c r="J42" s="4"/>
      <c r="K42" s="8">
        <v>100000</v>
      </c>
      <c r="L42" s="4"/>
      <c r="M42" s="8">
        <f t="shared" si="3"/>
        <v>10083000</v>
      </c>
      <c r="N42" s="4"/>
      <c r="O42" s="8">
        <v>4596446</v>
      </c>
      <c r="P42" s="4"/>
      <c r="Q42" s="38">
        <v>5486554</v>
      </c>
      <c r="S42" s="82"/>
    </row>
    <row r="43" spans="1:59" s="80" customFormat="1" ht="30" customHeight="1">
      <c r="A43" s="4" t="s">
        <v>211</v>
      </c>
      <c r="B43" s="4"/>
      <c r="C43" s="8">
        <v>50000</v>
      </c>
      <c r="D43" s="4"/>
      <c r="E43" s="8">
        <f t="shared" si="2"/>
        <v>9947437</v>
      </c>
      <c r="F43" s="4"/>
      <c r="G43" s="38">
        <v>8043781</v>
      </c>
      <c r="H43" s="4"/>
      <c r="I43" s="76">
        <v>1903656</v>
      </c>
      <c r="J43" s="4"/>
      <c r="K43" s="8">
        <v>50000</v>
      </c>
      <c r="L43" s="4"/>
      <c r="M43" s="8">
        <f t="shared" si="3"/>
        <v>9985000</v>
      </c>
      <c r="N43" s="4"/>
      <c r="O43" s="38">
        <v>8043781</v>
      </c>
      <c r="P43" s="4"/>
      <c r="Q43" s="38">
        <v>1941219</v>
      </c>
      <c r="S43" s="82"/>
    </row>
    <row r="44" spans="1:59" s="80" customFormat="1" ht="30" customHeight="1">
      <c r="A44" s="51" t="s">
        <v>262</v>
      </c>
      <c r="B44" s="211"/>
      <c r="C44" s="59">
        <v>0</v>
      </c>
      <c r="D44" s="211"/>
      <c r="E44" s="59">
        <v>0</v>
      </c>
      <c r="F44" s="211"/>
      <c r="G44" s="159">
        <v>0</v>
      </c>
      <c r="H44" s="211"/>
      <c r="I44" s="60">
        <v>0</v>
      </c>
      <c r="J44" s="211"/>
      <c r="K44" s="59">
        <v>0</v>
      </c>
      <c r="L44" s="211"/>
      <c r="M44" s="59">
        <f>Q44+O44</f>
        <v>80902125</v>
      </c>
      <c r="N44" s="211"/>
      <c r="O44" s="57">
        <v>0</v>
      </c>
      <c r="P44" s="211"/>
      <c r="Q44" s="57">
        <v>80902125</v>
      </c>
      <c r="S44" s="82"/>
    </row>
    <row r="45" spans="1:59" s="80" customFormat="1" ht="30" customHeight="1">
      <c r="A45" s="51" t="s">
        <v>264</v>
      </c>
      <c r="B45" s="211"/>
      <c r="C45" s="59">
        <v>0</v>
      </c>
      <c r="D45" s="211"/>
      <c r="E45" s="59">
        <v>0</v>
      </c>
      <c r="F45" s="211"/>
      <c r="G45" s="159">
        <v>0</v>
      </c>
      <c r="H45" s="211"/>
      <c r="I45" s="60">
        <v>0</v>
      </c>
      <c r="J45" s="211"/>
      <c r="K45" s="59">
        <v>0</v>
      </c>
      <c r="L45" s="211"/>
      <c r="M45" s="59">
        <f>Q45+O45</f>
        <v>305462324</v>
      </c>
      <c r="N45" s="211"/>
      <c r="O45" s="57">
        <v>0</v>
      </c>
      <c r="P45" s="211"/>
      <c r="Q45" s="57">
        <v>305462324</v>
      </c>
      <c r="S45" s="82"/>
    </row>
    <row r="46" spans="1:59" s="73" customFormat="1" ht="30" customHeight="1" thickBot="1">
      <c r="A46" s="21" t="s">
        <v>45</v>
      </c>
      <c r="B46" s="21"/>
      <c r="C46" s="31">
        <f>SUM(C7:C45)</f>
        <v>1171074428</v>
      </c>
      <c r="D46" s="21"/>
      <c r="E46" s="31">
        <f>SUM(E7:E43)</f>
        <v>4045096099222</v>
      </c>
      <c r="F46" s="21"/>
      <c r="G46" s="39">
        <f>SUM(G7:G45)</f>
        <v>3891923704195</v>
      </c>
      <c r="H46" s="21"/>
      <c r="I46" s="79">
        <f>SUM(I7:I43)</f>
        <v>153172395027</v>
      </c>
      <c r="J46" s="21"/>
      <c r="K46" s="31">
        <f>SUM(K7:K45)</f>
        <v>1171074428</v>
      </c>
      <c r="L46" s="21"/>
      <c r="M46" s="31">
        <f>SUM(M7:M43)</f>
        <v>4044719391856</v>
      </c>
      <c r="N46" s="21"/>
      <c r="O46" s="39">
        <f>SUM(O7:O45)</f>
        <v>3854659639376</v>
      </c>
      <c r="P46" s="21"/>
      <c r="Q46" s="47">
        <f>SUM(Q7:Q45)</f>
        <v>190446116929</v>
      </c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</row>
    <row r="47" spans="1:59" ht="30" customHeight="1" thickTop="1">
      <c r="A47" s="212" t="s">
        <v>263</v>
      </c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9"/>
  <sheetViews>
    <sheetView rightToLeft="1" view="pageBreakPreview" topLeftCell="A4" zoomScaleNormal="100" zoomScaleSheetLayoutView="100" workbookViewId="0">
      <selection activeCell="C17" sqref="C17:M17"/>
    </sheetView>
  </sheetViews>
  <sheetFormatPr defaultRowHeight="30" customHeight="1"/>
  <cols>
    <col min="1" max="1" width="29.7109375" style="51" customWidth="1"/>
    <col min="2" max="2" width="1.28515625" style="51" customWidth="1"/>
    <col min="3" max="3" width="13" style="51" customWidth="1"/>
    <col min="4" max="4" width="1.28515625" style="51" customWidth="1"/>
    <col min="5" max="5" width="13" style="51" customWidth="1"/>
    <col min="6" max="6" width="1.28515625" style="51" customWidth="1"/>
    <col min="7" max="7" width="6.42578125" style="51" customWidth="1"/>
    <col min="8" max="8" width="1.28515625" style="51" customWidth="1"/>
    <col min="9" max="9" width="9.140625" style="51" customWidth="1"/>
    <col min="10" max="10" width="1.28515625" style="51" customWidth="1"/>
    <col min="11" max="11" width="9.140625" style="51" customWidth="1"/>
    <col min="12" max="12" width="1.28515625" style="51" customWidth="1"/>
    <col min="13" max="13" width="2.5703125" style="51" customWidth="1"/>
    <col min="14" max="14" width="1.28515625" style="51" customWidth="1"/>
    <col min="15" max="15" width="9.140625" style="51" customWidth="1"/>
    <col min="16" max="16" width="1.28515625" style="51" customWidth="1"/>
    <col min="17" max="17" width="2.5703125" style="51" customWidth="1"/>
    <col min="18" max="20" width="1.28515625" style="51" customWidth="1"/>
    <col min="21" max="21" width="6.42578125" style="51" customWidth="1"/>
    <col min="22" max="22" width="1.28515625" style="51" customWidth="1"/>
    <col min="23" max="23" width="2.5703125" style="51" customWidth="1"/>
    <col min="24" max="26" width="1.28515625" style="51" customWidth="1"/>
    <col min="27" max="27" width="6.42578125" style="51" customWidth="1"/>
    <col min="28" max="28" width="1.28515625" style="51" customWidth="1"/>
    <col min="29" max="29" width="2.5703125" style="51" customWidth="1"/>
    <col min="30" max="32" width="1.28515625" style="51" customWidth="1"/>
    <col min="33" max="33" width="9.140625" style="51" customWidth="1"/>
    <col min="34" max="34" width="1.28515625" style="51" customWidth="1"/>
    <col min="35" max="35" width="2.5703125" style="51" customWidth="1"/>
    <col min="36" max="36" width="1.28515625" style="51" customWidth="1"/>
    <col min="37" max="37" width="11.42578125" style="51" customWidth="1"/>
    <col min="38" max="38" width="1.28515625" style="51" customWidth="1"/>
    <col min="39" max="39" width="2.5703125" style="51" customWidth="1"/>
    <col min="40" max="40" width="1.28515625" style="51" customWidth="1"/>
    <col min="41" max="41" width="9.140625" style="51" customWidth="1"/>
    <col min="42" max="42" width="1.28515625" style="51" customWidth="1"/>
    <col min="43" max="43" width="2.5703125" style="51" customWidth="1"/>
    <col min="44" max="44" width="1.28515625" style="51" customWidth="1"/>
    <col min="45" max="45" width="11.7109375" style="51" customWidth="1"/>
    <col min="46" max="47" width="1.28515625" style="51" customWidth="1"/>
    <col min="48" max="48" width="13" style="51" customWidth="1"/>
    <col min="49" max="49" width="7.7109375" style="51" customWidth="1"/>
    <col min="50" max="50" width="0.28515625" style="49" customWidth="1"/>
    <col min="51" max="16384" width="9.140625" style="49"/>
  </cols>
  <sheetData>
    <row r="1" spans="1:49" ht="30" customHeight="1">
      <c r="A1" s="166" t="s">
        <v>182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49" ht="30" customHeight="1">
      <c r="A2" s="166" t="s">
        <v>184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</row>
    <row r="3" spans="1:49" ht="30" customHeight="1">
      <c r="A3" s="166" t="s">
        <v>215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</row>
    <row r="4" spans="1:49" ht="30" customHeight="1">
      <c r="A4" s="167" t="s">
        <v>46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</row>
    <row r="5" spans="1:49" ht="30" customHeight="1">
      <c r="A5" s="178"/>
      <c r="B5" s="178"/>
      <c r="C5" s="178"/>
      <c r="D5" s="178"/>
      <c r="E5" s="178"/>
      <c r="F5" s="178"/>
      <c r="G5" s="178"/>
      <c r="I5" s="180" t="s">
        <v>205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C5" s="180" t="s">
        <v>216</v>
      </c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</row>
    <row r="6" spans="1:49" ht="30" customHeight="1">
      <c r="A6" s="180" t="s">
        <v>47</v>
      </c>
      <c r="B6" s="180"/>
      <c r="C6" s="180"/>
      <c r="D6" s="180"/>
      <c r="E6" s="180"/>
      <c r="F6" s="180"/>
      <c r="G6" s="180"/>
      <c r="I6" s="180" t="s">
        <v>48</v>
      </c>
      <c r="J6" s="180"/>
      <c r="K6" s="180"/>
      <c r="M6" s="180" t="s">
        <v>49</v>
      </c>
      <c r="N6" s="180"/>
      <c r="O6" s="180"/>
      <c r="Q6" s="180" t="s">
        <v>50</v>
      </c>
      <c r="R6" s="180"/>
      <c r="S6" s="180"/>
      <c r="T6" s="180"/>
      <c r="U6" s="180"/>
      <c r="W6" s="180" t="s">
        <v>51</v>
      </c>
      <c r="X6" s="180"/>
      <c r="Y6" s="180"/>
      <c r="Z6" s="180"/>
      <c r="AA6" s="180"/>
      <c r="AC6" s="180" t="s">
        <v>48</v>
      </c>
      <c r="AD6" s="180"/>
      <c r="AE6" s="180"/>
      <c r="AF6" s="180"/>
      <c r="AG6" s="180"/>
      <c r="AI6" s="180" t="s">
        <v>49</v>
      </c>
      <c r="AJ6" s="180"/>
      <c r="AK6" s="180"/>
      <c r="AM6" s="180" t="s">
        <v>50</v>
      </c>
      <c r="AN6" s="180"/>
      <c r="AO6" s="180"/>
      <c r="AQ6" s="180" t="s">
        <v>51</v>
      </c>
      <c r="AR6" s="180"/>
      <c r="AS6" s="180"/>
    </row>
    <row r="7" spans="1:49" ht="30" customHeight="1">
      <c r="A7" s="171"/>
      <c r="B7" s="171"/>
      <c r="C7" s="171"/>
      <c r="D7" s="171"/>
      <c r="E7" s="171"/>
      <c r="F7" s="171"/>
      <c r="G7" s="171"/>
      <c r="I7" s="171"/>
      <c r="J7" s="171"/>
      <c r="K7" s="171"/>
      <c r="M7" s="171"/>
      <c r="N7" s="171"/>
      <c r="O7" s="171"/>
      <c r="Q7" s="171"/>
      <c r="R7" s="171"/>
      <c r="S7" s="171"/>
      <c r="T7" s="171"/>
      <c r="U7" s="171"/>
      <c r="W7" s="171"/>
      <c r="X7" s="171"/>
      <c r="Y7" s="171"/>
      <c r="Z7" s="171"/>
      <c r="AA7" s="171"/>
      <c r="AC7" s="171"/>
      <c r="AD7" s="171"/>
      <c r="AE7" s="171"/>
      <c r="AF7" s="171"/>
      <c r="AG7" s="171"/>
      <c r="AI7" s="171"/>
      <c r="AJ7" s="171"/>
      <c r="AK7" s="171"/>
      <c r="AM7" s="171"/>
      <c r="AN7" s="171"/>
      <c r="AO7" s="171"/>
      <c r="AQ7" s="171"/>
      <c r="AR7" s="171"/>
      <c r="AS7" s="171"/>
    </row>
    <row r="8" spans="1:49" ht="30" customHeight="1">
      <c r="A8" s="167" t="s">
        <v>52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</row>
    <row r="9" spans="1:49" ht="30" customHeight="1">
      <c r="C9" s="180" t="s">
        <v>205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Y9" s="180" t="s">
        <v>216</v>
      </c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</row>
    <row r="10" spans="1:49" ht="30" customHeight="1">
      <c r="A10" s="72" t="s">
        <v>47</v>
      </c>
      <c r="C10" s="53" t="s">
        <v>53</v>
      </c>
      <c r="D10" s="52"/>
      <c r="E10" s="53" t="s">
        <v>54</v>
      </c>
      <c r="F10" s="52"/>
      <c r="G10" s="170" t="s">
        <v>55</v>
      </c>
      <c r="H10" s="170"/>
      <c r="I10" s="170"/>
      <c r="J10" s="52"/>
      <c r="K10" s="170" t="s">
        <v>56</v>
      </c>
      <c r="L10" s="170"/>
      <c r="M10" s="170"/>
      <c r="N10" s="52"/>
      <c r="O10" s="170" t="s">
        <v>49</v>
      </c>
      <c r="P10" s="170"/>
      <c r="Q10" s="170"/>
      <c r="R10" s="52"/>
      <c r="S10" s="170" t="s">
        <v>50</v>
      </c>
      <c r="T10" s="170"/>
      <c r="U10" s="170"/>
      <c r="V10" s="170"/>
      <c r="W10" s="170"/>
      <c r="Y10" s="170" t="s">
        <v>53</v>
      </c>
      <c r="Z10" s="170"/>
      <c r="AA10" s="170"/>
      <c r="AB10" s="170"/>
      <c r="AC10" s="170"/>
      <c r="AD10" s="52"/>
      <c r="AE10" s="170" t="s">
        <v>54</v>
      </c>
      <c r="AF10" s="170"/>
      <c r="AG10" s="170"/>
      <c r="AH10" s="170"/>
      <c r="AI10" s="170"/>
      <c r="AJ10" s="52"/>
      <c r="AK10" s="170" t="s">
        <v>55</v>
      </c>
      <c r="AL10" s="170"/>
      <c r="AM10" s="170"/>
      <c r="AN10" s="52"/>
      <c r="AO10" s="170" t="s">
        <v>56</v>
      </c>
      <c r="AP10" s="170"/>
      <c r="AQ10" s="170"/>
      <c r="AR10" s="52"/>
      <c r="AS10" s="170" t="s">
        <v>49</v>
      </c>
      <c r="AT10" s="170"/>
      <c r="AU10" s="52"/>
      <c r="AV10" s="53" t="s">
        <v>50</v>
      </c>
    </row>
    <row r="11" spans="1:49" ht="30" customHeight="1">
      <c r="A11" s="51" t="s">
        <v>60</v>
      </c>
      <c r="C11" s="51" t="s">
        <v>57</v>
      </c>
      <c r="E11" s="51" t="s">
        <v>58</v>
      </c>
      <c r="G11" s="178" t="s">
        <v>59</v>
      </c>
      <c r="H11" s="178"/>
      <c r="I11" s="178"/>
      <c r="K11" s="181">
        <v>99000</v>
      </c>
      <c r="L11" s="181"/>
      <c r="M11" s="181"/>
      <c r="O11" s="181">
        <v>1900</v>
      </c>
      <c r="P11" s="181"/>
      <c r="Q11" s="181"/>
      <c r="S11" s="182" t="s">
        <v>61</v>
      </c>
      <c r="T11" s="182"/>
      <c r="U11" s="182"/>
      <c r="V11" s="182"/>
      <c r="W11" s="182"/>
      <c r="Y11" s="178" t="s">
        <v>57</v>
      </c>
      <c r="Z11" s="178"/>
      <c r="AA11" s="178"/>
      <c r="AB11" s="178"/>
      <c r="AC11" s="178"/>
      <c r="AE11" s="178" t="s">
        <v>58</v>
      </c>
      <c r="AF11" s="178"/>
      <c r="AG11" s="178"/>
      <c r="AH11" s="178"/>
      <c r="AI11" s="178"/>
      <c r="AK11" s="178" t="s">
        <v>59</v>
      </c>
      <c r="AL11" s="178"/>
      <c r="AM11" s="178"/>
      <c r="AO11" s="184">
        <v>99000</v>
      </c>
      <c r="AP11" s="184"/>
      <c r="AQ11" s="184"/>
      <c r="AS11" s="181">
        <v>1900</v>
      </c>
      <c r="AT11" s="181"/>
      <c r="AV11" s="98" t="s">
        <v>61</v>
      </c>
    </row>
    <row r="12" spans="1:49" ht="30" customHeight="1">
      <c r="A12" s="51" t="s">
        <v>194</v>
      </c>
      <c r="C12" s="51" t="s">
        <v>57</v>
      </c>
      <c r="E12" s="51" t="s">
        <v>58</v>
      </c>
      <c r="G12" s="178" t="s">
        <v>59</v>
      </c>
      <c r="H12" s="178"/>
      <c r="I12" s="178"/>
      <c r="K12" s="181">
        <v>300000</v>
      </c>
      <c r="L12" s="181"/>
      <c r="M12" s="181"/>
      <c r="O12" s="181">
        <v>2800</v>
      </c>
      <c r="P12" s="181"/>
      <c r="Q12" s="181"/>
      <c r="S12" s="182" t="s">
        <v>61</v>
      </c>
      <c r="T12" s="182"/>
      <c r="U12" s="182"/>
      <c r="V12" s="182"/>
      <c r="W12" s="182"/>
      <c r="Y12" s="178" t="s">
        <v>57</v>
      </c>
      <c r="Z12" s="178"/>
      <c r="AA12" s="178"/>
      <c r="AB12" s="178"/>
      <c r="AC12" s="178"/>
      <c r="AE12" s="178" t="s">
        <v>58</v>
      </c>
      <c r="AF12" s="178"/>
      <c r="AG12" s="178"/>
      <c r="AH12" s="178"/>
      <c r="AI12" s="178"/>
      <c r="AK12" s="178" t="s">
        <v>59</v>
      </c>
      <c r="AL12" s="178"/>
      <c r="AM12" s="178"/>
      <c r="AO12" s="181">
        <v>300000</v>
      </c>
      <c r="AP12" s="181"/>
      <c r="AQ12" s="181"/>
      <c r="AS12" s="181">
        <v>2800</v>
      </c>
      <c r="AT12" s="181"/>
      <c r="AV12" s="99" t="s">
        <v>61</v>
      </c>
    </row>
    <row r="13" spans="1:49" ht="30" customHeight="1">
      <c r="A13" s="51" t="s">
        <v>195</v>
      </c>
      <c r="C13" s="51" t="s">
        <v>57</v>
      </c>
      <c r="E13" s="51" t="s">
        <v>58</v>
      </c>
      <c r="G13" s="178" t="s">
        <v>59</v>
      </c>
      <c r="H13" s="178"/>
      <c r="I13" s="178"/>
      <c r="K13" s="181">
        <v>750000</v>
      </c>
      <c r="L13" s="181"/>
      <c r="M13" s="181"/>
      <c r="O13" s="181">
        <v>2600</v>
      </c>
      <c r="P13" s="181"/>
      <c r="Q13" s="181"/>
      <c r="S13" s="182" t="s">
        <v>61</v>
      </c>
      <c r="T13" s="182"/>
      <c r="U13" s="182"/>
      <c r="V13" s="182"/>
      <c r="W13" s="182"/>
      <c r="Y13" s="178" t="s">
        <v>57</v>
      </c>
      <c r="Z13" s="178"/>
      <c r="AA13" s="178"/>
      <c r="AB13" s="178"/>
      <c r="AC13" s="178"/>
      <c r="AE13" s="178" t="s">
        <v>58</v>
      </c>
      <c r="AF13" s="178"/>
      <c r="AG13" s="178"/>
      <c r="AH13" s="178"/>
      <c r="AI13" s="178"/>
      <c r="AK13" s="178" t="s">
        <v>59</v>
      </c>
      <c r="AL13" s="178"/>
      <c r="AM13" s="178"/>
      <c r="AO13" s="181">
        <v>750000</v>
      </c>
      <c r="AP13" s="181"/>
      <c r="AQ13" s="181"/>
      <c r="AS13" s="181">
        <v>2600</v>
      </c>
      <c r="AT13" s="181"/>
      <c r="AV13" s="99" t="s">
        <v>61</v>
      </c>
    </row>
    <row r="14" spans="1:49" ht="30" customHeight="1">
      <c r="A14" s="51" t="s">
        <v>210</v>
      </c>
      <c r="C14" s="51" t="s">
        <v>57</v>
      </c>
      <c r="E14" s="51" t="s">
        <v>58</v>
      </c>
      <c r="G14" s="178" t="s">
        <v>59</v>
      </c>
      <c r="H14" s="178"/>
      <c r="I14" s="178"/>
      <c r="K14" s="181">
        <v>100000</v>
      </c>
      <c r="L14" s="181"/>
      <c r="M14" s="181"/>
      <c r="O14" s="181">
        <v>3250</v>
      </c>
      <c r="P14" s="181"/>
      <c r="Q14" s="56"/>
      <c r="R14" s="97"/>
      <c r="S14" s="182" t="s">
        <v>61</v>
      </c>
      <c r="T14" s="182"/>
      <c r="U14" s="182"/>
      <c r="V14" s="182"/>
      <c r="W14" s="182"/>
      <c r="AA14" s="51" t="s">
        <v>57</v>
      </c>
      <c r="AG14" s="97" t="s">
        <v>58</v>
      </c>
      <c r="AH14" s="97"/>
      <c r="AI14" s="97"/>
      <c r="AJ14" s="97"/>
      <c r="AK14" s="178" t="s">
        <v>59</v>
      </c>
      <c r="AL14" s="178"/>
      <c r="AM14" s="178"/>
      <c r="AO14" s="181">
        <v>100000</v>
      </c>
      <c r="AP14" s="181"/>
      <c r="AQ14" s="181"/>
      <c r="AS14" s="56">
        <v>3250</v>
      </c>
      <c r="AT14" s="56"/>
      <c r="AV14" s="99" t="s">
        <v>61</v>
      </c>
    </row>
    <row r="15" spans="1:49" ht="30" customHeight="1">
      <c r="A15" s="51" t="s">
        <v>211</v>
      </c>
      <c r="C15" s="51" t="s">
        <v>57</v>
      </c>
      <c r="E15" s="51" t="s">
        <v>58</v>
      </c>
      <c r="G15" s="178" t="s">
        <v>59</v>
      </c>
      <c r="H15" s="178"/>
      <c r="I15" s="178"/>
      <c r="K15" s="181">
        <v>50000</v>
      </c>
      <c r="L15" s="181"/>
      <c r="M15" s="181"/>
      <c r="O15" s="181">
        <v>3000</v>
      </c>
      <c r="P15" s="181"/>
      <c r="Q15" s="56"/>
      <c r="R15" s="97"/>
      <c r="S15" s="183" t="s">
        <v>61</v>
      </c>
      <c r="T15" s="183"/>
      <c r="U15" s="183"/>
      <c r="V15" s="183"/>
      <c r="W15" s="183"/>
      <c r="AA15" s="51" t="s">
        <v>57</v>
      </c>
      <c r="AG15" s="97" t="s">
        <v>58</v>
      </c>
      <c r="AH15" s="97"/>
      <c r="AI15" s="97"/>
      <c r="AJ15" s="97"/>
      <c r="AK15" s="178" t="s">
        <v>59</v>
      </c>
      <c r="AL15" s="178"/>
      <c r="AM15" s="178"/>
      <c r="AN15" s="181">
        <v>50000</v>
      </c>
      <c r="AO15" s="181"/>
      <c r="AP15" s="181"/>
      <c r="AQ15" s="181"/>
      <c r="AS15" s="56">
        <v>30000</v>
      </c>
      <c r="AT15" s="56"/>
      <c r="AV15" s="99" t="s">
        <v>61</v>
      </c>
    </row>
    <row r="16" spans="1:49" ht="30" customHeight="1">
      <c r="A16" s="167" t="s">
        <v>62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</row>
    <row r="17" spans="1:46" ht="30" customHeight="1">
      <c r="C17" s="180" t="s">
        <v>205</v>
      </c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O17" s="180" t="s">
        <v>216</v>
      </c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K17" s="178"/>
      <c r="AL17" s="178"/>
      <c r="AM17" s="178"/>
      <c r="AO17" s="178"/>
      <c r="AP17" s="178"/>
      <c r="AQ17" s="178"/>
      <c r="AS17" s="178"/>
      <c r="AT17" s="178"/>
    </row>
    <row r="18" spans="1:46" ht="30" customHeight="1">
      <c r="A18" s="72" t="s">
        <v>47</v>
      </c>
      <c r="C18" s="53" t="s">
        <v>54</v>
      </c>
      <c r="D18" s="52"/>
      <c r="E18" s="53" t="s">
        <v>56</v>
      </c>
      <c r="F18" s="52"/>
      <c r="G18" s="170" t="s">
        <v>49</v>
      </c>
      <c r="H18" s="170"/>
      <c r="I18" s="170"/>
      <c r="J18" s="52"/>
      <c r="K18" s="170" t="s">
        <v>50</v>
      </c>
      <c r="L18" s="170"/>
      <c r="M18" s="170"/>
      <c r="O18" s="170" t="s">
        <v>54</v>
      </c>
      <c r="P18" s="170"/>
      <c r="Q18" s="170"/>
      <c r="R18" s="170"/>
      <c r="S18" s="170"/>
      <c r="T18" s="52"/>
      <c r="U18" s="170" t="s">
        <v>56</v>
      </c>
      <c r="V18" s="170"/>
      <c r="W18" s="170"/>
      <c r="X18" s="170"/>
      <c r="Y18" s="170"/>
      <c r="Z18" s="52"/>
      <c r="AA18" s="170" t="s">
        <v>49</v>
      </c>
      <c r="AB18" s="170"/>
      <c r="AC18" s="170"/>
      <c r="AD18" s="170"/>
      <c r="AE18" s="170"/>
      <c r="AF18" s="52"/>
      <c r="AG18" s="170" t="s">
        <v>50</v>
      </c>
      <c r="AH18" s="170"/>
      <c r="AI18" s="170"/>
      <c r="AK18" s="178"/>
      <c r="AL18" s="178"/>
      <c r="AM18" s="178"/>
      <c r="AO18" s="178"/>
      <c r="AP18" s="178"/>
      <c r="AQ18" s="178"/>
      <c r="AS18" s="178"/>
      <c r="AT18" s="178"/>
    </row>
    <row r="19" spans="1:46" ht="30" customHeight="1">
      <c r="A19" s="52"/>
      <c r="C19" s="52"/>
      <c r="E19" s="52"/>
      <c r="G19" s="182"/>
      <c r="H19" s="182"/>
      <c r="I19" s="182"/>
      <c r="K19" s="182"/>
      <c r="L19" s="182"/>
      <c r="M19" s="182"/>
      <c r="O19" s="182"/>
      <c r="P19" s="182"/>
      <c r="Q19" s="182"/>
      <c r="R19" s="182"/>
      <c r="S19" s="182"/>
      <c r="U19" s="182"/>
      <c r="V19" s="182"/>
      <c r="W19" s="182"/>
      <c r="X19" s="182"/>
      <c r="Y19" s="182"/>
      <c r="AA19" s="182"/>
      <c r="AB19" s="182"/>
      <c r="AC19" s="182"/>
      <c r="AD19" s="182"/>
      <c r="AE19" s="182"/>
      <c r="AG19" s="182"/>
      <c r="AH19" s="182"/>
      <c r="AI19" s="182"/>
      <c r="AK19" s="178"/>
      <c r="AL19" s="178"/>
      <c r="AM19" s="178"/>
      <c r="AO19" s="178"/>
      <c r="AP19" s="178"/>
      <c r="AQ19" s="178"/>
      <c r="AS19" s="178"/>
      <c r="AT19" s="178"/>
    </row>
  </sheetData>
  <mergeCells count="100">
    <mergeCell ref="O15:P15"/>
    <mergeCell ref="AM7:AO7"/>
    <mergeCell ref="AQ7:AS7"/>
    <mergeCell ref="AG19:AI19"/>
    <mergeCell ref="AA19:AE19"/>
    <mergeCell ref="U19:Y19"/>
    <mergeCell ref="O19:S19"/>
    <mergeCell ref="AK12:AM12"/>
    <mergeCell ref="AO12:AQ12"/>
    <mergeCell ref="U18:Y18"/>
    <mergeCell ref="AA18:AE18"/>
    <mergeCell ref="AG18:AI18"/>
    <mergeCell ref="AC7:AG7"/>
    <mergeCell ref="AI7:AK7"/>
    <mergeCell ref="AK13:AM13"/>
    <mergeCell ref="AO11:AQ11"/>
    <mergeCell ref="K19:M19"/>
    <mergeCell ref="G19:I19"/>
    <mergeCell ref="AK17:AM17"/>
    <mergeCell ref="AO17:AQ17"/>
    <mergeCell ref="AS17:AT17"/>
    <mergeCell ref="AS18:AT18"/>
    <mergeCell ref="AS19:AT19"/>
    <mergeCell ref="AO18:AQ18"/>
    <mergeCell ref="AO19:AQ19"/>
    <mergeCell ref="AK18:AM18"/>
    <mergeCell ref="AK19:AM19"/>
    <mergeCell ref="C17:M17"/>
    <mergeCell ref="O17:AI17"/>
    <mergeCell ref="G18:I18"/>
    <mergeCell ref="K18:M18"/>
    <mergeCell ref="O18:S18"/>
    <mergeCell ref="K15:M15"/>
    <mergeCell ref="A16:AW16"/>
    <mergeCell ref="AS12:AT12"/>
    <mergeCell ref="AO13:AQ13"/>
    <mergeCell ref="AS13:AT13"/>
    <mergeCell ref="S12:W12"/>
    <mergeCell ref="S13:W13"/>
    <mergeCell ref="S14:W14"/>
    <mergeCell ref="S15:W15"/>
    <mergeCell ref="G14:I14"/>
    <mergeCell ref="AK14:AM14"/>
    <mergeCell ref="AO14:AQ14"/>
    <mergeCell ref="G13:I13"/>
    <mergeCell ref="K13:M13"/>
    <mergeCell ref="O13:Q13"/>
    <mergeCell ref="Y13:AC13"/>
    <mergeCell ref="K14:M14"/>
    <mergeCell ref="AS11:AT11"/>
    <mergeCell ref="S11:W11"/>
    <mergeCell ref="AE13:AI13"/>
    <mergeCell ref="K12:M12"/>
    <mergeCell ref="O12:Q12"/>
    <mergeCell ref="Y12:AC12"/>
    <mergeCell ref="AE12:AI12"/>
    <mergeCell ref="O14:P14"/>
    <mergeCell ref="G12:I12"/>
    <mergeCell ref="Y10:AC10"/>
    <mergeCell ref="AE10:AI10"/>
    <mergeCell ref="AK10:AM10"/>
    <mergeCell ref="AO10:AQ10"/>
    <mergeCell ref="G10:I10"/>
    <mergeCell ref="K10:M10"/>
    <mergeCell ref="O10:Q10"/>
    <mergeCell ref="S10:W10"/>
    <mergeCell ref="K11:M11"/>
    <mergeCell ref="O11:Q11"/>
    <mergeCell ref="G11:I11"/>
    <mergeCell ref="Y11:AC11"/>
    <mergeCell ref="AE11:AI11"/>
    <mergeCell ref="AK11:AM11"/>
    <mergeCell ref="AS10:AT10"/>
    <mergeCell ref="AK15:AM15"/>
    <mergeCell ref="G15:I15"/>
    <mergeCell ref="AN15:AQ15"/>
    <mergeCell ref="A1:AW1"/>
    <mergeCell ref="A2:AW2"/>
    <mergeCell ref="A3:AW3"/>
    <mergeCell ref="A4:AW4"/>
    <mergeCell ref="I5:AA5"/>
    <mergeCell ref="AC5:AS5"/>
    <mergeCell ref="A6:G6"/>
    <mergeCell ref="I6:K6"/>
    <mergeCell ref="M6:O6"/>
    <mergeCell ref="Q6:U6"/>
    <mergeCell ref="W6:AA6"/>
    <mergeCell ref="AC6:AG6"/>
    <mergeCell ref="AI6:AK6"/>
    <mergeCell ref="AM6:AO6"/>
    <mergeCell ref="AQ6:AS6"/>
    <mergeCell ref="A5:G5"/>
    <mergeCell ref="A8:AW8"/>
    <mergeCell ref="C9:W9"/>
    <mergeCell ref="Y9:AV9"/>
    <mergeCell ref="A7:G7"/>
    <mergeCell ref="I7:K7"/>
    <mergeCell ref="M7:O7"/>
    <mergeCell ref="Q7:U7"/>
    <mergeCell ref="W7:AA7"/>
  </mergeCells>
  <phoneticPr fontId="13" type="noConversion"/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Z8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/>
  <cols>
    <col min="1" max="1" width="5.140625" style="13" customWidth="1"/>
    <col min="2" max="2" width="14.28515625" style="13" customWidth="1"/>
    <col min="3" max="3" width="1.28515625" style="13" customWidth="1"/>
    <col min="4" max="4" width="10.42578125" style="13" customWidth="1"/>
    <col min="5" max="5" width="1.28515625" style="13" customWidth="1"/>
    <col min="6" max="6" width="14.28515625" style="13" customWidth="1"/>
    <col min="7" max="7" width="1.28515625" style="13" customWidth="1"/>
    <col min="8" max="8" width="14.28515625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5.5703125" style="13" customWidth="1"/>
    <col min="19" max="19" width="1.28515625" style="13" customWidth="1"/>
    <col min="20" max="20" width="16.42578125" style="13" customWidth="1"/>
    <col min="21" max="21" width="1.28515625" style="13" customWidth="1"/>
    <col min="22" max="22" width="14.28515625" style="13" customWidth="1"/>
    <col min="23" max="23" width="1.28515625" style="13" customWidth="1"/>
    <col min="24" max="24" width="16.85546875" style="13" customWidth="1"/>
    <col min="25" max="25" width="1.28515625" style="13" customWidth="1"/>
    <col min="26" max="26" width="15.5703125" style="13" customWidth="1"/>
    <col min="27" max="27" width="0.28515625" style="13" customWidth="1"/>
    <col min="28" max="16384" width="9.140625" style="13"/>
  </cols>
  <sheetData>
    <row r="1" spans="1:26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30" customHeight="1">
      <c r="A2" s="165" t="s">
        <v>184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30" customHeight="1">
      <c r="A4" s="22" t="s">
        <v>63</v>
      </c>
      <c r="B4" s="185" t="s">
        <v>64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spans="1:26" ht="30" customHeight="1">
      <c r="D5" s="186" t="s">
        <v>205</v>
      </c>
      <c r="E5" s="186"/>
      <c r="F5" s="186"/>
      <c r="G5" s="186"/>
      <c r="H5" s="186"/>
      <c r="J5" s="186" t="s">
        <v>5</v>
      </c>
      <c r="K5" s="186"/>
      <c r="L5" s="186"/>
      <c r="M5" s="186"/>
      <c r="N5" s="186"/>
      <c r="O5" s="186"/>
      <c r="P5" s="186"/>
      <c r="R5" s="186" t="s">
        <v>216</v>
      </c>
      <c r="S5" s="186"/>
      <c r="T5" s="186"/>
      <c r="U5" s="186"/>
      <c r="V5" s="186"/>
      <c r="W5" s="186"/>
      <c r="X5" s="186"/>
      <c r="Y5" s="186"/>
      <c r="Z5" s="186"/>
    </row>
    <row r="6" spans="1:26" ht="24" customHeight="1">
      <c r="A6" s="165" t="s">
        <v>67</v>
      </c>
      <c r="B6" s="165"/>
      <c r="D6" s="189" t="s">
        <v>68</v>
      </c>
      <c r="E6" s="14"/>
      <c r="F6" s="189" t="s">
        <v>10</v>
      </c>
      <c r="G6" s="14"/>
      <c r="H6" s="187" t="s">
        <v>11</v>
      </c>
      <c r="J6" s="192" t="s">
        <v>65</v>
      </c>
      <c r="K6" s="192"/>
      <c r="L6" s="192"/>
      <c r="M6" s="14"/>
      <c r="N6" s="192" t="s">
        <v>66</v>
      </c>
      <c r="O6" s="192"/>
      <c r="P6" s="192"/>
      <c r="R6" s="189" t="s">
        <v>9</v>
      </c>
      <c r="S6" s="14"/>
      <c r="T6" s="187" t="s">
        <v>69</v>
      </c>
      <c r="U6" s="14"/>
      <c r="V6" s="189" t="s">
        <v>10</v>
      </c>
      <c r="W6" s="14"/>
      <c r="X6" s="189" t="s">
        <v>11</v>
      </c>
      <c r="Y6" s="14"/>
      <c r="Z6" s="187" t="s">
        <v>14</v>
      </c>
    </row>
    <row r="7" spans="1:26" ht="24" customHeight="1">
      <c r="A7" s="190"/>
      <c r="B7" s="190"/>
      <c r="D7" s="190"/>
      <c r="F7" s="190"/>
      <c r="H7" s="188"/>
      <c r="J7" s="2" t="s">
        <v>9</v>
      </c>
      <c r="K7" s="14"/>
      <c r="L7" s="2" t="s">
        <v>10</v>
      </c>
      <c r="N7" s="2" t="s">
        <v>9</v>
      </c>
      <c r="O7" s="14"/>
      <c r="P7" s="2" t="s">
        <v>12</v>
      </c>
      <c r="R7" s="190"/>
      <c r="T7" s="188"/>
      <c r="V7" s="190"/>
      <c r="X7" s="190"/>
      <c r="Z7" s="188"/>
    </row>
    <row r="8" spans="1:26" ht="30" customHeight="1">
      <c r="A8" s="191"/>
      <c r="B8" s="191"/>
    </row>
  </sheetData>
  <mergeCells count="19">
    <mergeCell ref="T6:T7"/>
    <mergeCell ref="V6:V7"/>
    <mergeCell ref="X6:X7"/>
    <mergeCell ref="Z6:Z7"/>
    <mergeCell ref="A8:B8"/>
    <mergeCell ref="J6:L6"/>
    <mergeCell ref="N6:P6"/>
    <mergeCell ref="A6:B7"/>
    <mergeCell ref="D6:D7"/>
    <mergeCell ref="F6:F7"/>
    <mergeCell ref="H6:H7"/>
    <mergeCell ref="R6:R7"/>
    <mergeCell ref="A1:Z1"/>
    <mergeCell ref="A2:Z2"/>
    <mergeCell ref="A3:Z3"/>
    <mergeCell ref="B4:Z4"/>
    <mergeCell ref="D5:H5"/>
    <mergeCell ref="J5:P5"/>
    <mergeCell ref="R5:Z5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view="pageBreakPreview" topLeftCell="B1" zoomScaleNormal="100" zoomScaleSheetLayoutView="100" workbookViewId="0">
      <selection activeCell="E11" sqref="E11"/>
    </sheetView>
  </sheetViews>
  <sheetFormatPr defaultRowHeight="30" customHeight="1"/>
  <cols>
    <col min="1" max="1" width="5.140625" style="13" customWidth="1"/>
    <col min="2" max="2" width="14.140625" style="13" customWidth="1"/>
    <col min="3" max="3" width="1.28515625" style="13" customWidth="1"/>
    <col min="4" max="4" width="16.85546875" style="13" customWidth="1"/>
    <col min="5" max="5" width="1.28515625" style="13" customWidth="1"/>
    <col min="6" max="6" width="17.42578125" style="13" customWidth="1"/>
    <col min="7" max="7" width="1.28515625" style="13" customWidth="1"/>
    <col min="8" max="8" width="13" style="13" customWidth="1"/>
    <col min="9" max="9" width="1.28515625" style="13" customWidth="1"/>
    <col min="10" max="10" width="9.140625" style="13" customWidth="1"/>
    <col min="11" max="11" width="1.28515625" style="13" customWidth="1"/>
    <col min="12" max="12" width="11.7109375" style="13" customWidth="1"/>
    <col min="13" max="13" width="1.28515625" style="13" customWidth="1"/>
    <col min="14" max="14" width="8.140625" style="13" customWidth="1"/>
    <col min="15" max="15" width="1.28515625" style="13" customWidth="1"/>
    <col min="16" max="16" width="7.42578125" style="13" customWidth="1"/>
    <col min="17" max="17" width="1.28515625" style="13" customWidth="1"/>
    <col min="18" max="18" width="9.42578125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3" style="13" customWidth="1"/>
    <col min="23" max="23" width="1.28515625" style="13" customWidth="1"/>
    <col min="24" max="24" width="13.7109375" style="13" customWidth="1"/>
    <col min="25" max="25" width="1.28515625" style="13" customWidth="1"/>
    <col min="26" max="26" width="13" style="13" customWidth="1"/>
    <col min="27" max="27" width="1.28515625" style="13" customWidth="1"/>
    <col min="28" max="28" width="13" style="13" customWidth="1"/>
    <col min="29" max="29" width="1.28515625" style="13" customWidth="1"/>
    <col min="30" max="30" width="9.140625" style="13" customWidth="1"/>
    <col min="31" max="31" width="1.28515625" style="13" customWidth="1"/>
    <col min="32" max="32" width="15.5703125" style="13" customWidth="1"/>
    <col min="33" max="33" width="1.28515625" style="13" customWidth="1"/>
    <col min="34" max="34" width="13" style="13" customWidth="1"/>
    <col min="35" max="35" width="1.28515625" style="13" customWidth="1"/>
    <col min="36" max="36" width="14.140625" style="13" customWidth="1"/>
    <col min="37" max="37" width="1.28515625" style="13" customWidth="1"/>
    <col min="38" max="38" width="16.42578125" style="13" customWidth="1"/>
    <col min="39" max="39" width="0.28515625" style="13" customWidth="1"/>
    <col min="40" max="16384" width="9.140625" style="13"/>
  </cols>
  <sheetData>
    <row r="1" spans="1:38" ht="30" customHeight="1">
      <c r="A1" s="165" t="s">
        <v>185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</row>
    <row r="2" spans="1:38" ht="30" customHeight="1">
      <c r="A2" s="165" t="s">
        <v>184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1:38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</row>
    <row r="4" spans="1:38" ht="30" customHeight="1">
      <c r="A4" s="22" t="s">
        <v>70</v>
      </c>
      <c r="B4" s="185" t="s">
        <v>71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</row>
    <row r="5" spans="1:38" ht="30" customHeight="1">
      <c r="A5" s="186" t="s">
        <v>72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 t="s">
        <v>205</v>
      </c>
      <c r="Q5" s="186"/>
      <c r="R5" s="186"/>
      <c r="S5" s="186"/>
      <c r="T5" s="186"/>
      <c r="V5" s="186" t="s">
        <v>5</v>
      </c>
      <c r="W5" s="186"/>
      <c r="X5" s="186"/>
      <c r="Y5" s="186"/>
      <c r="Z5" s="186"/>
      <c r="AA5" s="186"/>
      <c r="AB5" s="186"/>
      <c r="AD5" s="190" t="s">
        <v>216</v>
      </c>
      <c r="AE5" s="190"/>
      <c r="AF5" s="190"/>
      <c r="AG5" s="190"/>
      <c r="AH5" s="190"/>
      <c r="AI5" s="190"/>
      <c r="AJ5" s="190"/>
      <c r="AK5" s="190"/>
      <c r="AL5" s="190"/>
    </row>
    <row r="6" spans="1:38" s="33" customFormat="1" ht="29.25" customHeight="1">
      <c r="A6" s="187" t="s">
        <v>73</v>
      </c>
      <c r="B6" s="187"/>
      <c r="C6" s="32"/>
      <c r="D6" s="187" t="s">
        <v>74</v>
      </c>
      <c r="E6" s="32"/>
      <c r="F6" s="187" t="s">
        <v>75</v>
      </c>
      <c r="G6" s="32"/>
      <c r="H6" s="187" t="s">
        <v>76</v>
      </c>
      <c r="I6" s="32"/>
      <c r="J6" s="187" t="s">
        <v>77</v>
      </c>
      <c r="K6" s="32"/>
      <c r="L6" s="187" t="s">
        <v>78</v>
      </c>
      <c r="M6" s="32"/>
      <c r="N6" s="187" t="s">
        <v>51</v>
      </c>
      <c r="O6" s="32"/>
      <c r="P6" s="187" t="s">
        <v>9</v>
      </c>
      <c r="Q6" s="32"/>
      <c r="R6" s="187" t="s">
        <v>10</v>
      </c>
      <c r="S6" s="32"/>
      <c r="T6" s="187" t="s">
        <v>11</v>
      </c>
      <c r="V6" s="193" t="s">
        <v>6</v>
      </c>
      <c r="W6" s="193"/>
      <c r="X6" s="193"/>
      <c r="Y6" s="32"/>
      <c r="Z6" s="193" t="s">
        <v>7</v>
      </c>
      <c r="AA6" s="193"/>
      <c r="AB6" s="193"/>
      <c r="AD6" s="187" t="s">
        <v>9</v>
      </c>
      <c r="AE6" s="32"/>
      <c r="AF6" s="187" t="s">
        <v>13</v>
      </c>
      <c r="AG6" s="32"/>
      <c r="AH6" s="187" t="s">
        <v>10</v>
      </c>
      <c r="AI6" s="32"/>
      <c r="AJ6" s="187" t="s">
        <v>11</v>
      </c>
      <c r="AK6" s="32"/>
      <c r="AL6" s="187" t="s">
        <v>188</v>
      </c>
    </row>
    <row r="7" spans="1:38" s="33" customFormat="1" ht="24.75" customHeight="1">
      <c r="A7" s="188"/>
      <c r="B7" s="188"/>
      <c r="D7" s="188"/>
      <c r="F7" s="188"/>
      <c r="H7" s="188"/>
      <c r="J7" s="188"/>
      <c r="L7" s="188"/>
      <c r="N7" s="188"/>
      <c r="P7" s="188"/>
      <c r="R7" s="188"/>
      <c r="T7" s="188"/>
      <c r="V7" s="12" t="s">
        <v>9</v>
      </c>
      <c r="W7" s="32"/>
      <c r="X7" s="12" t="s">
        <v>10</v>
      </c>
      <c r="Z7" s="12" t="s">
        <v>9</v>
      </c>
      <c r="AA7" s="32"/>
      <c r="AB7" s="12" t="s">
        <v>12</v>
      </c>
      <c r="AD7" s="188"/>
      <c r="AF7" s="188"/>
      <c r="AH7" s="188"/>
      <c r="AJ7" s="188"/>
      <c r="AL7" s="188"/>
    </row>
    <row r="8" spans="1:38" ht="30" customHeight="1">
      <c r="A8" s="191"/>
      <c r="B8" s="191"/>
    </row>
  </sheetData>
  <mergeCells count="26">
    <mergeCell ref="A8:B8"/>
    <mergeCell ref="AD6:AD7"/>
    <mergeCell ref="AF6:AF7"/>
    <mergeCell ref="AH6:AH7"/>
    <mergeCell ref="AJ6:AJ7"/>
    <mergeCell ref="N6:N7"/>
    <mergeCell ref="L6:L7"/>
    <mergeCell ref="F6:F7"/>
    <mergeCell ref="D6:D7"/>
    <mergeCell ref="A6:B7"/>
    <mergeCell ref="V6:X6"/>
    <mergeCell ref="Z6:AB6"/>
    <mergeCell ref="H6:H7"/>
    <mergeCell ref="J6:J7"/>
    <mergeCell ref="T6:T7"/>
    <mergeCell ref="R6:R7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L6:AL7"/>
  </mergeCells>
  <pageMargins left="0.39" right="0.39" top="0.39" bottom="0.39" header="0" footer="0"/>
  <pageSetup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6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/>
  <cols>
    <col min="1" max="1" width="29.85546875" style="13" customWidth="1"/>
    <col min="2" max="2" width="1.28515625" style="13" customWidth="1"/>
    <col min="3" max="3" width="15.5703125" style="13" customWidth="1"/>
    <col min="4" max="4" width="1.28515625" style="13" customWidth="1"/>
    <col min="5" max="5" width="15.5703125" style="13" customWidth="1"/>
    <col min="6" max="6" width="1.28515625" style="13" customWidth="1"/>
    <col min="7" max="7" width="13" style="13" customWidth="1"/>
    <col min="8" max="8" width="1.28515625" style="13" customWidth="1"/>
    <col min="9" max="9" width="13" style="13" customWidth="1"/>
    <col min="10" max="10" width="1.28515625" style="13" customWidth="1"/>
    <col min="11" max="11" width="18.7109375" style="13" customWidth="1"/>
    <col min="12" max="12" width="1.28515625" style="13" customWidth="1"/>
    <col min="13" max="13" width="19.5703125" style="13" customWidth="1"/>
    <col min="14" max="14" width="0.28515625" style="13" customWidth="1"/>
    <col min="15" max="16384" width="9.140625" style="13"/>
  </cols>
  <sheetData>
    <row r="1" spans="1:13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30" customHeight="1">
      <c r="A2" s="165" t="s">
        <v>183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30" customHeight="1">
      <c r="A4" s="185" t="s">
        <v>79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 ht="30" customHeight="1">
      <c r="C5" s="186" t="s">
        <v>216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3" ht="37.5" customHeight="1">
      <c r="A6" s="1" t="s">
        <v>80</v>
      </c>
      <c r="C6" s="2" t="s">
        <v>9</v>
      </c>
      <c r="D6" s="14"/>
      <c r="E6" s="2" t="s">
        <v>81</v>
      </c>
      <c r="F6" s="14"/>
      <c r="G6" s="2" t="s">
        <v>82</v>
      </c>
      <c r="H6" s="14"/>
      <c r="I6" s="2" t="s">
        <v>83</v>
      </c>
      <c r="J6" s="14"/>
      <c r="K6" s="12" t="s">
        <v>84</v>
      </c>
      <c r="L6" s="14"/>
      <c r="M6" s="2" t="s">
        <v>85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12"/>
  <sheetViews>
    <sheetView rightToLeft="1" view="pageBreakPreview" zoomScaleNormal="100" zoomScaleSheetLayoutView="100" workbookViewId="0">
      <selection activeCell="Q14" sqref="Q14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38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3.42578125" style="43" bestFit="1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7" ht="30" customHeight="1">
      <c r="A2" s="165" t="s">
        <v>183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7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7" ht="30" customHeight="1">
      <c r="A4" s="3" t="s">
        <v>86</v>
      </c>
      <c r="B4" s="185" t="s">
        <v>87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7" ht="30" customHeight="1">
      <c r="D5" s="1" t="s">
        <v>217</v>
      </c>
      <c r="F5" s="186" t="s">
        <v>5</v>
      </c>
      <c r="G5" s="186"/>
      <c r="H5" s="186"/>
      <c r="J5" s="194" t="s">
        <v>216</v>
      </c>
      <c r="K5" s="194"/>
      <c r="L5" s="194"/>
    </row>
    <row r="6" spans="1:17" ht="42" customHeight="1">
      <c r="A6" s="186" t="s">
        <v>88</v>
      </c>
      <c r="B6" s="186"/>
      <c r="D6" s="1" t="s">
        <v>89</v>
      </c>
      <c r="F6" s="1" t="s">
        <v>90</v>
      </c>
      <c r="H6" s="41" t="s">
        <v>91</v>
      </c>
      <c r="J6" s="21" t="s">
        <v>89</v>
      </c>
      <c r="L6" s="45" t="s">
        <v>14</v>
      </c>
    </row>
    <row r="7" spans="1:17" ht="30" customHeight="1">
      <c r="A7" s="195" t="s">
        <v>92</v>
      </c>
      <c r="B7" s="195"/>
      <c r="D7" s="6">
        <v>14078137</v>
      </c>
      <c r="F7" s="6">
        <v>485079851918</v>
      </c>
      <c r="H7" s="37">
        <v>-429690264594</v>
      </c>
      <c r="J7" s="8">
        <f>D7+F7+H7</f>
        <v>55403665461</v>
      </c>
      <c r="L7" s="23">
        <v>1.34E-2</v>
      </c>
      <c r="N7" s="42"/>
    </row>
    <row r="8" spans="1:17" ht="30" customHeight="1">
      <c r="A8" s="196" t="s">
        <v>93</v>
      </c>
      <c r="B8" s="196"/>
      <c r="D8" s="8">
        <v>30493185</v>
      </c>
      <c r="F8" s="8">
        <v>125314</v>
      </c>
      <c r="H8" s="38">
        <v>0</v>
      </c>
      <c r="J8" s="8">
        <f t="shared" ref="J8:J10" si="0">D8+F8+H8</f>
        <v>30618499</v>
      </c>
      <c r="L8" s="23">
        <v>0</v>
      </c>
      <c r="N8" s="42"/>
    </row>
    <row r="9" spans="1:17" ht="30" customHeight="1">
      <c r="A9" s="196" t="s">
        <v>94</v>
      </c>
      <c r="B9" s="196"/>
      <c r="D9" s="8">
        <v>110795349794</v>
      </c>
      <c r="F9" s="8">
        <v>96960017362</v>
      </c>
      <c r="H9" s="38">
        <v>-207742250000</v>
      </c>
      <c r="J9" s="8">
        <f t="shared" si="0"/>
        <v>13117156</v>
      </c>
      <c r="L9" s="23">
        <v>0</v>
      </c>
      <c r="N9" s="42"/>
    </row>
    <row r="10" spans="1:17" ht="30" customHeight="1">
      <c r="A10" s="196" t="s">
        <v>95</v>
      </c>
      <c r="B10" s="196"/>
      <c r="D10" s="8">
        <v>3526035</v>
      </c>
      <c r="F10" s="8">
        <v>14430</v>
      </c>
      <c r="H10" s="38">
        <v>0</v>
      </c>
      <c r="J10" s="8">
        <f t="shared" si="0"/>
        <v>3540465</v>
      </c>
      <c r="L10" s="23">
        <v>0</v>
      </c>
      <c r="N10" s="42"/>
    </row>
    <row r="11" spans="1:17" ht="30" customHeight="1" thickBot="1">
      <c r="A11" s="165" t="s">
        <v>45</v>
      </c>
      <c r="B11" s="165"/>
      <c r="D11" s="31">
        <f>SUM(D7:D10)</f>
        <v>110843447151</v>
      </c>
      <c r="E11" s="21"/>
      <c r="F11" s="102">
        <f>F7+F8+F9+F10</f>
        <v>582040009024</v>
      </c>
      <c r="G11" s="21"/>
      <c r="H11" s="39">
        <f>SUM(H7:H10)</f>
        <v>-637432514594</v>
      </c>
      <c r="I11" s="21"/>
      <c r="J11" s="103">
        <f>SUM(J7:J10)</f>
        <v>55450941581</v>
      </c>
      <c r="K11" s="21"/>
      <c r="L11" s="44">
        <f>SUM(L7:L10)</f>
        <v>1.34E-2</v>
      </c>
    </row>
    <row r="12" spans="1:17" ht="30" customHeight="1" thickTop="1">
      <c r="F12" s="8"/>
      <c r="L12" s="23"/>
      <c r="Q12" s="213"/>
    </row>
  </sheetData>
  <mergeCells count="12">
    <mergeCell ref="A11:B11"/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12"/>
  <sheetViews>
    <sheetView rightToLeft="1" view="pageBreakPreview" zoomScaleNormal="100" zoomScaleSheetLayoutView="100" workbookViewId="0">
      <selection activeCell="P13" sqref="P13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87" customWidth="1"/>
    <col min="9" max="9" width="1.28515625" style="87" customWidth="1"/>
    <col min="10" max="10" width="15.42578125" style="87" customWidth="1"/>
    <col min="11" max="11" width="0.28515625" style="13" customWidth="1"/>
    <col min="12" max="12" width="9.140625" style="13"/>
    <col min="13" max="13" width="17.7109375" style="13" bestFit="1" customWidth="1"/>
    <col min="14" max="14" width="9.140625" style="43"/>
    <col min="15" max="15" width="9.140625" style="13"/>
    <col min="16" max="16" width="20" style="13" customWidth="1"/>
    <col min="17" max="16384" width="9.140625" style="13"/>
  </cols>
  <sheetData>
    <row r="1" spans="1:16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6" ht="30" customHeight="1">
      <c r="A2" s="165" t="s">
        <v>186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6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6" ht="30" customHeight="1">
      <c r="A4" s="3" t="s">
        <v>97</v>
      </c>
      <c r="B4" s="185" t="s">
        <v>98</v>
      </c>
      <c r="C4" s="185"/>
      <c r="D4" s="185"/>
      <c r="E4" s="185"/>
      <c r="F4" s="185"/>
      <c r="G4" s="185"/>
      <c r="H4" s="185"/>
      <c r="I4" s="185"/>
      <c r="J4" s="185"/>
    </row>
    <row r="5" spans="1:16" ht="37.5" customHeight="1">
      <c r="A5" s="186" t="s">
        <v>99</v>
      </c>
      <c r="B5" s="186"/>
      <c r="D5" s="1" t="s">
        <v>100</v>
      </c>
      <c r="F5" s="1" t="s">
        <v>89</v>
      </c>
      <c r="H5" s="25" t="s">
        <v>101</v>
      </c>
      <c r="J5" s="28" t="s">
        <v>102</v>
      </c>
    </row>
    <row r="6" spans="1:16" ht="30" customHeight="1">
      <c r="A6" s="195" t="s">
        <v>103</v>
      </c>
      <c r="B6" s="195"/>
      <c r="D6" s="88" t="s">
        <v>196</v>
      </c>
      <c r="F6" s="75">
        <v>205072974191</v>
      </c>
      <c r="H6" s="91">
        <f>F6/F11</f>
        <v>0.99923184652541719</v>
      </c>
      <c r="J6" s="92">
        <v>0.05</v>
      </c>
      <c r="M6" s="42"/>
    </row>
    <row r="7" spans="1:16" ht="30" customHeight="1">
      <c r="A7" s="196" t="s">
        <v>104</v>
      </c>
      <c r="B7" s="196"/>
      <c r="D7" s="89" t="s">
        <v>105</v>
      </c>
      <c r="F7" s="8">
        <v>0</v>
      </c>
      <c r="H7" s="147">
        <f>F7/F11</f>
        <v>0</v>
      </c>
      <c r="J7" s="92">
        <v>0</v>
      </c>
      <c r="M7" s="42"/>
    </row>
    <row r="8" spans="1:16" ht="30" customHeight="1">
      <c r="A8" s="196" t="s">
        <v>106</v>
      </c>
      <c r="B8" s="196"/>
      <c r="D8" s="89" t="s">
        <v>197</v>
      </c>
      <c r="F8" s="8">
        <v>0</v>
      </c>
      <c r="H8" s="149">
        <f>F8/F11</f>
        <v>0</v>
      </c>
      <c r="J8" s="92">
        <v>0</v>
      </c>
      <c r="M8" s="42"/>
    </row>
    <row r="9" spans="1:16" ht="30" customHeight="1">
      <c r="A9" s="196" t="s">
        <v>107</v>
      </c>
      <c r="B9" s="196"/>
      <c r="D9" s="89" t="s">
        <v>198</v>
      </c>
      <c r="F9" s="8">
        <v>254618</v>
      </c>
      <c r="H9" s="147">
        <f>F9/F11</f>
        <v>1.2406433139339257E-6</v>
      </c>
      <c r="J9" s="92">
        <v>0</v>
      </c>
      <c r="M9" s="42"/>
    </row>
    <row r="10" spans="1:16" ht="30" customHeight="1">
      <c r="A10" s="196" t="s">
        <v>108</v>
      </c>
      <c r="B10" s="196"/>
      <c r="D10" s="89" t="s">
        <v>199</v>
      </c>
      <c r="F10" s="10">
        <v>157393998</v>
      </c>
      <c r="H10" s="92">
        <f>F10/F11</f>
        <v>7.6691283126891928E-4</v>
      </c>
      <c r="J10" s="92">
        <v>0</v>
      </c>
      <c r="M10" s="42"/>
      <c r="P10" s="213"/>
    </row>
    <row r="11" spans="1:16" ht="30" customHeight="1" thickBot="1">
      <c r="A11" s="165" t="s">
        <v>45</v>
      </c>
      <c r="B11" s="165"/>
      <c r="D11" s="8"/>
      <c r="F11" s="77">
        <f>SUM(F6:F10)</f>
        <v>205230622807</v>
      </c>
      <c r="G11" s="21"/>
      <c r="H11" s="93">
        <f>SUM(H6:H10)</f>
        <v>1</v>
      </c>
      <c r="I11" s="28"/>
      <c r="J11" s="93">
        <f>SUM(J6:J10)</f>
        <v>0.05</v>
      </c>
    </row>
    <row r="12" spans="1:16" ht="30" customHeight="1" thickTop="1"/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view="pageBreakPreview" zoomScaleNormal="100" zoomScaleSheetLayoutView="100" workbookViewId="0">
      <selection activeCell="H17" sqref="H17"/>
    </sheetView>
  </sheetViews>
  <sheetFormatPr defaultRowHeight="30" customHeight="1"/>
  <cols>
    <col min="1" max="1" width="5.140625" style="13" customWidth="1"/>
    <col min="2" max="2" width="18.140625" style="13" customWidth="1"/>
    <col min="3" max="3" width="1.28515625" style="13" customWidth="1"/>
    <col min="4" max="4" width="13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5.5703125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5.42578125" style="13" customWidth="1"/>
    <col min="17" max="17" width="1.28515625" style="13" customWidth="1"/>
    <col min="18" max="18" width="13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6.42578125" style="13" customWidth="1"/>
    <col min="23" max="23" width="0.28515625" style="13" customWidth="1"/>
    <col min="24" max="16384" width="9.140625" style="13"/>
  </cols>
  <sheetData>
    <row r="1" spans="1:22" ht="30" customHeight="1">
      <c r="A1" s="165" t="s">
        <v>182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</row>
    <row r="2" spans="1:22" ht="30" customHeight="1">
      <c r="A2" s="165" t="s">
        <v>187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2" ht="30" customHeight="1">
      <c r="A3" s="165" t="s">
        <v>215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2" ht="30" customHeight="1">
      <c r="A4" s="22" t="s">
        <v>123</v>
      </c>
      <c r="B4" s="185" t="s">
        <v>124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2" ht="30" customHeight="1">
      <c r="D5" s="186" t="s">
        <v>109</v>
      </c>
      <c r="E5" s="186"/>
      <c r="F5" s="186"/>
      <c r="G5" s="186"/>
      <c r="H5" s="186"/>
      <c r="I5" s="186"/>
      <c r="J5" s="186"/>
      <c r="K5" s="186"/>
      <c r="L5" s="186"/>
      <c r="N5" s="186" t="s">
        <v>110</v>
      </c>
      <c r="O5" s="186"/>
      <c r="P5" s="186"/>
      <c r="Q5" s="186"/>
      <c r="R5" s="186"/>
      <c r="S5" s="186"/>
      <c r="T5" s="186"/>
      <c r="U5" s="186"/>
      <c r="V5" s="186"/>
    </row>
    <row r="6" spans="1:22" ht="24" customHeight="1">
      <c r="A6" s="165" t="s">
        <v>67</v>
      </c>
      <c r="B6" s="165"/>
      <c r="D6" s="187" t="s">
        <v>125</v>
      </c>
      <c r="E6" s="32"/>
      <c r="F6" s="187" t="s">
        <v>113</v>
      </c>
      <c r="G6" s="32"/>
      <c r="H6" s="187" t="s">
        <v>114</v>
      </c>
      <c r="I6" s="14"/>
      <c r="J6" s="192" t="s">
        <v>45</v>
      </c>
      <c r="K6" s="192"/>
      <c r="L6" s="192"/>
      <c r="N6" s="187" t="s">
        <v>125</v>
      </c>
      <c r="O6" s="32"/>
      <c r="P6" s="187" t="s">
        <v>113</v>
      </c>
      <c r="Q6" s="32"/>
      <c r="R6" s="187" t="s">
        <v>114</v>
      </c>
      <c r="S6" s="14"/>
      <c r="T6" s="192" t="s">
        <v>45</v>
      </c>
      <c r="U6" s="192"/>
      <c r="V6" s="192"/>
    </row>
    <row r="7" spans="1:22" ht="26.25" customHeight="1">
      <c r="A7" s="190"/>
      <c r="B7" s="190"/>
      <c r="D7" s="188"/>
      <c r="E7" s="33"/>
      <c r="F7" s="188"/>
      <c r="G7" s="33"/>
      <c r="H7" s="188"/>
      <c r="J7" s="2" t="s">
        <v>89</v>
      </c>
      <c r="K7" s="14"/>
      <c r="L7" s="2" t="s">
        <v>101</v>
      </c>
      <c r="N7" s="188"/>
      <c r="O7" s="33"/>
      <c r="P7" s="188"/>
      <c r="Q7" s="33"/>
      <c r="R7" s="188"/>
      <c r="T7" s="2" t="s">
        <v>89</v>
      </c>
      <c r="U7" s="14"/>
      <c r="V7" s="2" t="s">
        <v>101</v>
      </c>
    </row>
    <row r="8" spans="1:22" ht="30" customHeight="1">
      <c r="A8" s="191"/>
      <c r="B8" s="191"/>
    </row>
  </sheetData>
  <mergeCells count="16">
    <mergeCell ref="A8:B8"/>
    <mergeCell ref="J6:L6"/>
    <mergeCell ref="T6:V6"/>
    <mergeCell ref="A1:V1"/>
    <mergeCell ref="A2:V2"/>
    <mergeCell ref="A3:V3"/>
    <mergeCell ref="B4:V4"/>
    <mergeCell ref="D5:L5"/>
    <mergeCell ref="N5:V5"/>
    <mergeCell ref="P6:P7"/>
    <mergeCell ref="R6:R7"/>
    <mergeCell ref="N6:N7"/>
    <mergeCell ref="H6:H7"/>
    <mergeCell ref="F6:F7"/>
    <mergeCell ref="D6:D7"/>
    <mergeCell ref="A6:B7"/>
  </mergeCells>
  <pageMargins left="0.39" right="0.39" top="0.39" bottom="0.39" header="0" footer="0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  </vt:lpstr>
      <vt:lpstr>درآمد سرمایه گذاری در سهام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2025-11-30T14:56:54Z</cp:lastPrinted>
  <dcterms:created xsi:type="dcterms:W3CDTF">2025-08-26T14:40:41Z</dcterms:created>
  <dcterms:modified xsi:type="dcterms:W3CDTF">2025-12-01T11:19:58Z</dcterms:modified>
</cp:coreProperties>
</file>