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official\صندوق\Bakhshi Sanaye Surena\رویین\گزارشات قانونی و عملکرد\صورت وضعیت پرتفوی\1404\14040730\"/>
    </mc:Choice>
  </mc:AlternateContent>
  <xr:revisionPtr revIDLastSave="0" documentId="13_ncr:1_{37BE87FE-3FCF-4F44-8CC9-D0FD13AD25F9}" xr6:coauthVersionLast="47" xr6:coauthVersionMax="47" xr10:uidLastSave="{00000000-0000-0000-0000-000000000000}"/>
  <bookViews>
    <workbookView xWindow="-120" yWindow="-120" windowWidth="29040" windowHeight="15840" tabRatio="838" firstSheet="11" activeTab="2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_FilterDatabase" localSheetId="19" hidden="1">'درآمد اعمال اختیار'!$A$1:$A$53</definedName>
    <definedName name="_xlnm._FilterDatabase" localSheetId="8" hidden="1">'درآمد سرمایه گذاری در سهام'!$A$6:$A$55</definedName>
    <definedName name="_xlnm._FilterDatabase" localSheetId="20" hidden="1">'درآمد ناشی از تغییر قیمت اوراق'!$A$1:$A$38</definedName>
    <definedName name="_xlnm._FilterDatabase" localSheetId="18" hidden="1">'درآمد ناشی از فروش'!$A$1:$A$48</definedName>
    <definedName name="_xlnm.Print_Area" localSheetId="4">اوراق!$A$1:$AM$8</definedName>
    <definedName name="_xlnm.Print_Area" localSheetId="2">'اوراق مشتقه'!$A$1:$AX$21</definedName>
    <definedName name="_xlnm.Print_Area" localSheetId="5">'تعدیل قیمت'!$A$1:$N$7</definedName>
    <definedName name="_xlnm.Print_Area" localSheetId="7">درآمد!$A$1:$K$11</definedName>
    <definedName name="_xlnm.Print_Area" localSheetId="19">'درآمد اعمال اختیار'!$A$1:$S$53</definedName>
    <definedName name="_xlnm.Print_Area" localSheetId="12">'درآمد سپرده بانکی'!$A$1:$K$13</definedName>
    <definedName name="_xlnm.Print_Area" localSheetId="10">'درآمد سرمایه گذاری در اوراق به'!$A$1:$S$7</definedName>
    <definedName name="_xlnm.Print_Area" localSheetId="8">'درآمد سرمایه گذاری در سهام'!$A$1:$U$56</definedName>
    <definedName name="_xlnm.Print_Area" localSheetId="9">'درآمد سرمایه گذاری در صندوق'!$A$1:$W$8</definedName>
    <definedName name="_xlnm.Print_Area" localSheetId="14">'درآمد سود سهام'!$A$1:$T$25</definedName>
    <definedName name="_xlnm.Print_Area" localSheetId="15">'درآمد سود صندوق'!$A$1:$L$7</definedName>
    <definedName name="_xlnm.Print_Area" localSheetId="20">'درآمد ناشی از تغییر قیمت اوراق'!$A$1:$Q$38</definedName>
    <definedName name="_xlnm.Print_Area" localSheetId="18">'درآمد ناشی از فروش'!$A$1:$R$45</definedName>
    <definedName name="_xlnm.Print_Area" localSheetId="13">'سایر درآمدها'!$A$1:$G$11</definedName>
    <definedName name="_xlnm.Print_Area" localSheetId="6">سپرده!$A$1:$M$13</definedName>
    <definedName name="_xlnm.Print_Area" localSheetId="1">سهام!$A$1:$AB$46</definedName>
    <definedName name="_xlnm.Print_Area" localSheetId="16">'سود اوراق بهادار'!$A$1:$T$7</definedName>
    <definedName name="_xlnm.Print_Area" localSheetId="17">'سود سپرده بانکی'!$A$1:$N$13</definedName>
    <definedName name="_xlnm.Print_Area" localSheetId="0">'صورت وضعیت'!$A$1:$C$14</definedName>
    <definedName name="_xlnm.Print_Area" localSheetId="11">'مبالغ تخصیصی اوراق'!$A$1:$R$7</definedName>
    <definedName name="_xlnm.Print_Area" localSheetId="3">'واحدهای صندوق'!$A$1:$AA$8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2" i="20" l="1"/>
  <c r="I33" i="21"/>
  <c r="I34" i="21"/>
  <c r="I35" i="21"/>
  <c r="I36" i="21"/>
  <c r="I32" i="21"/>
  <c r="Q33" i="21"/>
  <c r="Q34" i="21"/>
  <c r="Q35" i="21"/>
  <c r="Q36" i="21"/>
  <c r="Q32" i="21"/>
  <c r="M40" i="20"/>
  <c r="M42" i="20"/>
  <c r="M31" i="20"/>
  <c r="K52" i="20"/>
  <c r="E52" i="20"/>
  <c r="S9" i="15"/>
  <c r="Q55" i="9"/>
  <c r="G55" i="9"/>
  <c r="R13" i="9"/>
  <c r="R12" i="9"/>
  <c r="R9" i="9"/>
  <c r="R41" i="9"/>
  <c r="I22" i="9"/>
  <c r="R18" i="9"/>
  <c r="I18" i="9"/>
  <c r="I13" i="9"/>
  <c r="I12" i="9"/>
  <c r="I9" i="9"/>
  <c r="C55" i="9"/>
  <c r="S8" i="15" l="1"/>
  <c r="M8" i="15"/>
  <c r="Q31" i="21" l="1"/>
  <c r="Q30" i="21"/>
  <c r="I15" i="21"/>
  <c r="Q15" i="21"/>
  <c r="Q16" i="21"/>
  <c r="Q12" i="21"/>
  <c r="Q7" i="21"/>
  <c r="Q13" i="21"/>
  <c r="Q27" i="21"/>
  <c r="Q11" i="21"/>
  <c r="Q18" i="21"/>
  <c r="Q14" i="21"/>
  <c r="Q28" i="21"/>
  <c r="Q22" i="21"/>
  <c r="Q19" i="21"/>
  <c r="Q21" i="21"/>
  <c r="Q10" i="21"/>
  <c r="Q9" i="21"/>
  <c r="Q24" i="21"/>
  <c r="Q23" i="21"/>
  <c r="Q26" i="21"/>
  <c r="Q8" i="21"/>
  <c r="Q25" i="21"/>
  <c r="Q17" i="21"/>
  <c r="Q20" i="21"/>
  <c r="Q29" i="21"/>
  <c r="I8" i="21" l="1"/>
  <c r="I13" i="21" l="1"/>
  <c r="I11" i="21"/>
  <c r="I10" i="21"/>
  <c r="I9" i="21"/>
  <c r="I31" i="21"/>
  <c r="I30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12" i="21"/>
  <c r="I14" i="21"/>
  <c r="I7" i="21"/>
  <c r="I29" i="21"/>
  <c r="Q43" i="19" l="1"/>
  <c r="Q42" i="19"/>
  <c r="Q41" i="19" l="1"/>
  <c r="Q39" i="19"/>
  <c r="Q36" i="19"/>
  <c r="Q33" i="19"/>
  <c r="Q29" i="19"/>
  <c r="Q25" i="19"/>
  <c r="Q24" i="19"/>
  <c r="Q18" i="19"/>
  <c r="Q19" i="19"/>
  <c r="Q15" i="19"/>
  <c r="Q14" i="19"/>
  <c r="Q10" i="19"/>
  <c r="Q9" i="19"/>
  <c r="Q8" i="19"/>
  <c r="Q7" i="19"/>
  <c r="Q28" i="19"/>
  <c r="Q31" i="19"/>
  <c r="Q35" i="19"/>
  <c r="Q27" i="19"/>
  <c r="Q26" i="19"/>
  <c r="Q34" i="19"/>
  <c r="Q13" i="19"/>
  <c r="Q23" i="19"/>
  <c r="Q11" i="19"/>
  <c r="I11" i="19"/>
  <c r="Q40" i="19"/>
  <c r="Q17" i="19"/>
  <c r="Q30" i="19"/>
  <c r="Q21" i="19"/>
  <c r="Q20" i="19"/>
  <c r="Q22" i="19"/>
  <c r="Q38" i="19"/>
  <c r="Q37" i="19"/>
  <c r="Q16" i="19"/>
  <c r="Q12" i="19"/>
  <c r="Q32" i="19"/>
  <c r="I21" i="19"/>
  <c r="I20" i="19"/>
  <c r="I19" i="19"/>
  <c r="I18" i="19"/>
  <c r="I17" i="19"/>
  <c r="I16" i="19"/>
  <c r="I15" i="19"/>
  <c r="I14" i="19"/>
  <c r="I13" i="19"/>
  <c r="I12" i="19"/>
  <c r="I10" i="19"/>
  <c r="I9" i="19"/>
  <c r="I7" i="19"/>
  <c r="I8" i="19"/>
  <c r="S40" i="2" l="1"/>
  <c r="AA45" i="2"/>
  <c r="S39" i="2"/>
  <c r="W38" i="2"/>
  <c r="S38" i="2"/>
  <c r="W37" i="2"/>
  <c r="S37" i="2"/>
  <c r="W36" i="2"/>
  <c r="W35" i="2"/>
  <c r="W34" i="2"/>
  <c r="W33" i="2"/>
  <c r="W28" i="2"/>
  <c r="W24" i="2"/>
  <c r="W31" i="2"/>
  <c r="W23" i="2"/>
  <c r="W21" i="2"/>
  <c r="W20" i="2"/>
  <c r="W44" i="2"/>
  <c r="W43" i="2"/>
  <c r="W16" i="2"/>
  <c r="W13" i="2"/>
  <c r="S12" i="2"/>
  <c r="W32" i="2"/>
  <c r="S36" i="2" l="1"/>
  <c r="M10" i="18" l="1"/>
  <c r="G10" i="18"/>
  <c r="F12" i="7"/>
  <c r="S7" i="15"/>
  <c r="I8" i="9"/>
  <c r="H12" i="13"/>
  <c r="J11" i="8" l="1"/>
  <c r="R10" i="9"/>
  <c r="R11" i="9"/>
  <c r="R14" i="9"/>
  <c r="R15" i="9"/>
  <c r="R16" i="9"/>
  <c r="R17" i="9"/>
  <c r="R19" i="9"/>
  <c r="R20" i="9"/>
  <c r="R21" i="9"/>
  <c r="R22" i="9"/>
  <c r="R23" i="9"/>
  <c r="R24" i="9"/>
  <c r="R25" i="9"/>
  <c r="R26" i="9"/>
  <c r="R27" i="9"/>
  <c r="R28" i="9"/>
  <c r="R29" i="9"/>
  <c r="R30" i="9"/>
  <c r="R31" i="9"/>
  <c r="R32" i="9"/>
  <c r="R33" i="9"/>
  <c r="R34" i="9"/>
  <c r="R35" i="9"/>
  <c r="R36" i="9"/>
  <c r="R37" i="9"/>
  <c r="R38" i="9"/>
  <c r="R39" i="9"/>
  <c r="R40" i="9"/>
  <c r="R42" i="9"/>
  <c r="R43" i="9"/>
  <c r="R44" i="9"/>
  <c r="R45" i="9"/>
  <c r="R46" i="9"/>
  <c r="R47" i="9"/>
  <c r="R48" i="9"/>
  <c r="R50" i="9"/>
  <c r="R51" i="9"/>
  <c r="R52" i="9"/>
  <c r="R53" i="9"/>
  <c r="R54" i="9"/>
  <c r="R8" i="9"/>
  <c r="I10" i="9"/>
  <c r="I11" i="9"/>
  <c r="I14" i="9"/>
  <c r="I15" i="9"/>
  <c r="I16" i="9"/>
  <c r="I17" i="9"/>
  <c r="I19" i="9"/>
  <c r="I20" i="9"/>
  <c r="I21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R49" i="9" s="1"/>
  <c r="I50" i="9"/>
  <c r="I51" i="9"/>
  <c r="I52" i="9"/>
  <c r="I53" i="9"/>
  <c r="I54" i="9"/>
  <c r="E55" i="9"/>
  <c r="O55" i="9"/>
  <c r="I38" i="20"/>
  <c r="M38" i="20" s="1"/>
  <c r="I33" i="20"/>
  <c r="M33" i="20" s="1"/>
  <c r="I34" i="20"/>
  <c r="M34" i="20" s="1"/>
  <c r="I35" i="20"/>
  <c r="I13" i="20"/>
  <c r="M13" i="20" s="1"/>
  <c r="I11" i="20"/>
  <c r="I28" i="20"/>
  <c r="M28" i="20" s="1"/>
  <c r="I29" i="20"/>
  <c r="M29" i="20" s="1"/>
  <c r="I30" i="20"/>
  <c r="M30" i="20" s="1"/>
  <c r="I27" i="20"/>
  <c r="M39" i="20"/>
  <c r="M43" i="20"/>
  <c r="Q43" i="20" s="1"/>
  <c r="M44" i="20"/>
  <c r="Q44" i="20" s="1"/>
  <c r="M45" i="20"/>
  <c r="Q45" i="20" s="1"/>
  <c r="M46" i="20"/>
  <c r="Q46" i="20" s="1"/>
  <c r="M47" i="20"/>
  <c r="Q47" i="20" s="1"/>
  <c r="M48" i="20"/>
  <c r="Q48" i="20" s="1"/>
  <c r="M49" i="20"/>
  <c r="Q49" i="20" s="1"/>
  <c r="M50" i="20"/>
  <c r="Q50" i="20" s="1"/>
  <c r="M51" i="20"/>
  <c r="Q51" i="20" s="1"/>
  <c r="O43" i="20"/>
  <c r="O44" i="20"/>
  <c r="O45" i="20"/>
  <c r="O46" i="20"/>
  <c r="O47" i="20"/>
  <c r="O48" i="20"/>
  <c r="O49" i="20"/>
  <c r="O50" i="20"/>
  <c r="O51" i="20"/>
  <c r="I37" i="20"/>
  <c r="M37" i="20" s="1"/>
  <c r="I41" i="20"/>
  <c r="M41" i="20" s="1"/>
  <c r="G37" i="21"/>
  <c r="E37" i="21"/>
  <c r="M37" i="21"/>
  <c r="Q37" i="21"/>
  <c r="C37" i="21"/>
  <c r="K37" i="21"/>
  <c r="I22" i="19"/>
  <c r="O44" i="19"/>
  <c r="M44" i="19"/>
  <c r="K44" i="19"/>
  <c r="G44" i="19"/>
  <c r="E44" i="19"/>
  <c r="C44" i="19"/>
  <c r="W45" i="2"/>
  <c r="Y45" i="2"/>
  <c r="S32" i="2"/>
  <c r="S33" i="2"/>
  <c r="S34" i="2"/>
  <c r="S35" i="2"/>
  <c r="S43" i="2"/>
  <c r="S44" i="2"/>
  <c r="S10" i="2"/>
  <c r="S11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9" i="2"/>
  <c r="Q45" i="2"/>
  <c r="O45" i="2"/>
  <c r="M45" i="2"/>
  <c r="K45" i="2"/>
  <c r="I45" i="2"/>
  <c r="G45" i="2"/>
  <c r="E45" i="2"/>
  <c r="L12" i="7"/>
  <c r="J8" i="7"/>
  <c r="J9" i="7"/>
  <c r="J10" i="7"/>
  <c r="J11" i="7"/>
  <c r="J7" i="7"/>
  <c r="H12" i="7"/>
  <c r="D12" i="7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Q24" i="15"/>
  <c r="O24" i="15"/>
  <c r="M24" i="15"/>
  <c r="K24" i="15"/>
  <c r="I24" i="15"/>
  <c r="F10" i="14"/>
  <c r="D10" i="14"/>
  <c r="F10" i="8" s="1"/>
  <c r="D12" i="13"/>
  <c r="F9" i="8" s="1"/>
  <c r="I12" i="18"/>
  <c r="C12" i="18"/>
  <c r="M8" i="18"/>
  <c r="M9" i="18"/>
  <c r="M11" i="18"/>
  <c r="M7" i="18"/>
  <c r="G8" i="18"/>
  <c r="G9" i="18"/>
  <c r="G11" i="18"/>
  <c r="G7" i="18"/>
  <c r="Q52" i="20" l="1"/>
  <c r="M11" i="20"/>
  <c r="I52" i="20"/>
  <c r="O52" i="20"/>
  <c r="R55" i="9"/>
  <c r="M55" i="9"/>
  <c r="O37" i="21"/>
  <c r="I37" i="21"/>
  <c r="I44" i="19"/>
  <c r="S45" i="2"/>
  <c r="M12" i="18"/>
  <c r="G12" i="18"/>
  <c r="J12" i="7"/>
  <c r="I55" i="9"/>
  <c r="F6" i="8" s="1"/>
  <c r="M35" i="20"/>
  <c r="M27" i="20"/>
  <c r="Q44" i="19"/>
  <c r="S24" i="15"/>
  <c r="M52" i="20" l="1"/>
  <c r="F11" i="8"/>
  <c r="H10" i="8" l="1"/>
  <c r="H9" i="8"/>
  <c r="H6" i="8"/>
  <c r="H11" i="8" l="1"/>
</calcChain>
</file>

<file path=xl/sharedStrings.xml><?xml version="1.0" encoding="utf-8"?>
<sst xmlns="http://schemas.openxmlformats.org/spreadsheetml/2006/main" count="698" uniqueCount="251">
  <si>
    <t>-1</t>
  </si>
  <si>
    <t>سرمایه گذاری ها</t>
  </si>
  <si>
    <t>-1-1</t>
  </si>
  <si>
    <t>سرمایه گذاری در سهام و حق تقدم سهام</t>
  </si>
  <si>
    <t>1404/04/31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</si>
  <si>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</si>
  <si>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</si>
  <si>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</si>
  <si>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</si>
  <si>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</si>
  <si>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</si>
  <si>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</si>
  <si>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</si>
  <si>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</si>
  <si>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</si>
  <si>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 خودرو دیزل</t>
  </si>
  <si>
    <t>ایران‌ خودرو</t>
  </si>
  <si>
    <t>ایمن خودرو شرق</t>
  </si>
  <si>
    <t>بانک ملت</t>
  </si>
  <si>
    <t>بانک‌اقتصادنوین‌</t>
  </si>
  <si>
    <t>بیمه اتکایی ایران معین</t>
  </si>
  <si>
    <t>پالایش نفت تهران</t>
  </si>
  <si>
    <t>پالایش نفت لاوان</t>
  </si>
  <si>
    <t>پویا</t>
  </si>
  <si>
    <t>توسعه نیشکر و  صنایع جانبی</t>
  </si>
  <si>
    <t>تولیدی برنا باطری</t>
  </si>
  <si>
    <t>سرمایه گذاری امین مهرگان</t>
  </si>
  <si>
    <t>صنایع ارتباطی آوا</t>
  </si>
  <si>
    <t>صنعتی بهپاک</t>
  </si>
  <si>
    <t>فولاد  خوزستان</t>
  </si>
  <si>
    <t>فولاد امیرکبیرکاشان</t>
  </si>
  <si>
    <t>فولاد مبارکه اصفهان</t>
  </si>
  <si>
    <t>فولاد هرمزگان جنوب</t>
  </si>
  <si>
    <t>فولاد کاوه جنوب کیش</t>
  </si>
  <si>
    <t>گروه‌صنعتی‌سپاهان‌</t>
  </si>
  <si>
    <t>مدیریت نیروگاهی ایرانیان مپنا</t>
  </si>
  <si>
    <t>ملی‌ صنایع‌ مس‌ ایران‌</t>
  </si>
  <si>
    <t>نورایستا پلاستیک</t>
  </si>
  <si>
    <t>نوردوقطعات‌ فولادی‌</t>
  </si>
  <si>
    <t>کانی کربن طبس</t>
  </si>
  <si>
    <t>کشتیرانی جمهوری اسلامی ایران</t>
  </si>
  <si>
    <t>مخابرات ایران</t>
  </si>
  <si>
    <t>بازرسی مهندسی و صنعتی ایران</t>
  </si>
  <si>
    <t>شمش طلا CD1GOB0001</t>
  </si>
  <si>
    <t>شمش نقره CD1SIB0001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</si>
  <si>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</si>
  <si>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</si>
  <si>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</si>
  <si>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</si>
  <si>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</si>
  <si>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</si>
  <si>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</si>
  <si>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</si>
  <si>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</si>
  <si>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</si>
  <si>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</si>
  <si>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</si>
  <si>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 خرید</t>
  </si>
  <si>
    <t>موقعیت فروش</t>
  </si>
  <si>
    <t>-</t>
  </si>
  <si>
    <t>اختیارخ فولاد-1900-1404/09/12</t>
  </si>
  <si>
    <t>1404/09/12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</si>
  <si>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</si>
  <si>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</si>
  <si>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</si>
  <si>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</si>
  <si>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</si>
  <si>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</si>
  <si>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</si>
  <si>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</si>
  <si>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</si>
  <si>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</si>
  <si>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</si>
  <si>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</si>
  <si>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</si>
  <si>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</si>
  <si>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</si>
  <si>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</si>
  <si>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</si>
  <si>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</si>
  <si>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</si>
  <si>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</si>
  <si>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</si>
  <si>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</si>
  <si>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</si>
  <si>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</si>
  <si>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</si>
  <si>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</si>
  <si>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</si>
  <si>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</si>
  <si>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</si>
  <si>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</si>
  <si>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خاورمیانه نیایش</t>
  </si>
  <si>
    <t>سپرده کوتاه مدت بانک گردشگری آپادانا</t>
  </si>
  <si>
    <t>سپرده کوتاه مدت بانک ملی بورس اوراق بهادار</t>
  </si>
  <si>
    <t>سپرده کوتاه مدت بانک سپه بلوار کشاورز تهران</t>
  </si>
  <si>
    <t>صورت وضعیت درآمدها رویین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</si>
  <si>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</si>
  <si>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</si>
  <si>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</si>
  <si>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</si>
  <si>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</si>
  <si>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</si>
  <si>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</si>
  <si>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</si>
  <si>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</si>
  <si>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</si>
  <si>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</si>
  <si>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سایر درآمدها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</si>
  <si>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</si>
  <si>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</si>
  <si>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</si>
  <si>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</si>
  <si>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</si>
  <si>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</si>
  <si>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ح .بیمه ایران - معین</t>
  </si>
  <si>
    <t>پالایش نفت اصفهان</t>
  </si>
  <si>
    <t>سرمایه گذاری مهر</t>
  </si>
  <si>
    <t>توسعه سرمایه و صنعت غدیر</t>
  </si>
  <si>
    <t>دشت‌ مرغاب‌</t>
  </si>
  <si>
    <t>کشتیرانی دریای خزر</t>
  </si>
  <si>
    <t>صنایع غذایی رضوی</t>
  </si>
  <si>
    <t>سایپا</t>
  </si>
  <si>
    <t>-2-2</t>
  </si>
  <si>
    <t>درآمد حاصل از سرمایه­گذاری در واحدهای صندوق</t>
  </si>
  <si>
    <t>درآمد سود صندوق</t>
  </si>
  <si>
    <t>درآمد حاصل از سرمایه­گذاری در اوراق بهادار با درآمد ثابت:</t>
  </si>
  <si>
    <t>عنوان</t>
  </si>
  <si>
    <t>درآمد سود اوراق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</si>
  <si>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</si>
  <si>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</si>
  <si>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</si>
  <si>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</si>
  <si>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</si>
  <si>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</si>
  <si>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</si>
  <si>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</si>
  <si>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</si>
  <si>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</si>
  <si>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</si>
  <si>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</si>
  <si>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</si>
  <si>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</si>
  <si>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</si>
  <si>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</si>
  <si>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</si>
  <si>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</si>
  <si>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</si>
  <si>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</si>
  <si>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</si>
  <si>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1404/04/22</t>
  </si>
  <si>
    <t>1404/04/30</t>
  </si>
  <si>
    <t>1404/05/13</t>
  </si>
  <si>
    <t>1404/05/14</t>
  </si>
  <si>
    <t>1404/04/05</t>
  </si>
  <si>
    <t>1404/05/05</t>
  </si>
  <si>
    <t>1404/04/29</t>
  </si>
  <si>
    <t>1404/04/21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</si>
  <si>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</si>
  <si>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</si>
  <si>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</si>
  <si>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</si>
  <si>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</si>
  <si>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</si>
  <si>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</si>
  <si>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</si>
  <si>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</si>
  <si>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</si>
  <si>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</si>
  <si>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</si>
  <si>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</si>
  <si>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</si>
  <si>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</si>
  <si>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</si>
  <si>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اختیار</t>
  </si>
  <si>
    <t>ارزش اعمال</t>
  </si>
  <si>
    <t>ارزش دفتری اختیار</t>
  </si>
  <si>
    <t>کارمزد اعمال</t>
  </si>
  <si>
    <t>کارمزد فروش اختیار</t>
  </si>
  <si>
    <t>سود(زیان)اعمال</t>
  </si>
  <si>
    <t>ضملت50231</t>
  </si>
  <si>
    <t>ضملت50221</t>
  </si>
  <si>
    <t>ضفلا70531</t>
  </si>
  <si>
    <t>ضفلا70521</t>
  </si>
  <si>
    <t>ضفلا70561</t>
  </si>
  <si>
    <t>ضفلا70581</t>
  </si>
  <si>
    <t>ضفلا70601</t>
  </si>
  <si>
    <t>ضفلا70571</t>
  </si>
  <si>
    <t>ضفلا70501</t>
  </si>
  <si>
    <t>ضملت50241</t>
  </si>
  <si>
    <t>ضملت50211</t>
  </si>
  <si>
    <t>ضملت50201</t>
  </si>
  <si>
    <t>ضفلا50231</t>
  </si>
  <si>
    <t>درآمد ناشی از تغییر قیمت اوراق بهادار</t>
  </si>
  <si>
    <t>سود و زیان ناشی از تغییر قیمت</t>
  </si>
  <si>
    <t>صندوق سرمایه گذاری بخشی صنایع سورنا- نماد رویین</t>
  </si>
  <si>
    <t>صورت وضعیت پرتفوی</t>
  </si>
  <si>
    <t xml:space="preserve">صورت وضعیت پرتفوی </t>
  </si>
  <si>
    <t>صندوق سرمایه گذاری بخشی صنایع سورنا-نماد رویین</t>
  </si>
  <si>
    <t>صورت وضعیت درآمدها</t>
  </si>
  <si>
    <t xml:space="preserve">صورت وضعیت درآمدها </t>
  </si>
  <si>
    <t>1404/06/31</t>
  </si>
  <si>
    <t>درصد به کل دارایی‌ها</t>
  </si>
  <si>
    <t>سرمایه‌گذاری‌توکافولاد</t>
  </si>
  <si>
    <t>معدنی و صنعتی گل گهر</t>
  </si>
  <si>
    <t xml:space="preserve">گروه مپنا </t>
  </si>
  <si>
    <t>مس‌ شهیدباهنر</t>
  </si>
  <si>
    <t>توسعه‌معادن‌وفلزات‌</t>
  </si>
  <si>
    <t>اختیارخ فولاد-1700-1404/09/12</t>
  </si>
  <si>
    <t>اختیارخ فولاد-2800-1404/09/12</t>
  </si>
  <si>
    <t>اختیارخ فولاد-2200-1404/09/12</t>
  </si>
  <si>
    <t>اختیارخ فولاد-2600-1404/09/12</t>
  </si>
  <si>
    <t>ضفلا90261</t>
  </si>
  <si>
    <t>ضفلا70591</t>
  </si>
  <si>
    <t>2-1</t>
  </si>
  <si>
    <t>2-3</t>
  </si>
  <si>
    <t>2-4</t>
  </si>
  <si>
    <t>2-5</t>
  </si>
  <si>
    <t>2-1-درآمد حاصل از سرمایه­گذاری در سهام و حق تقدم سهام</t>
  </si>
  <si>
    <t>2-3-</t>
  </si>
  <si>
    <t>2-3-1</t>
  </si>
  <si>
    <t>2-4-</t>
  </si>
  <si>
    <t>2-5-</t>
  </si>
  <si>
    <t>موقعیت خرید</t>
  </si>
  <si>
    <t>برای ماه منتهی به 1404/07/30</t>
  </si>
  <si>
    <t>1404/07/30</t>
  </si>
  <si>
    <t>1404/6/31</t>
  </si>
  <si>
    <t>اختیارخ اهرم-18000-1404/08/28</t>
  </si>
  <si>
    <t>اختیارخ اهرم-16000-1404/08/28</t>
  </si>
  <si>
    <t>تولیدی چدن سازان</t>
  </si>
  <si>
    <t>جنرال مکانیک</t>
  </si>
  <si>
    <t>سپنتا</t>
  </si>
  <si>
    <t>نورد آلومینیوم</t>
  </si>
  <si>
    <t>اختیارخ فولاد-3250-1404/09/12</t>
  </si>
  <si>
    <t>اختیارخ فولاد-3000-1404/09/12</t>
  </si>
  <si>
    <t>مخابرت ایران</t>
  </si>
  <si>
    <t>توسعه نیشکر و صنایع جانبی</t>
  </si>
  <si>
    <t>سرمایه‌گذاری توکافولاد</t>
  </si>
  <si>
    <t>ملی صنایع مس ایران</t>
  </si>
  <si>
    <t>توسعه‌معادن‌وفلزات</t>
  </si>
  <si>
    <t>گروه مپنا</t>
  </si>
  <si>
    <t>1404/07/22</t>
  </si>
  <si>
    <t>طهرم70471</t>
  </si>
  <si>
    <t>طهرم80221</t>
  </si>
  <si>
    <t>طهرم90281</t>
  </si>
  <si>
    <t>1404/07/08</t>
  </si>
  <si>
    <t>1404/07/09</t>
  </si>
  <si>
    <t>1404/07/07</t>
  </si>
  <si>
    <t>ضفلا90281</t>
  </si>
  <si>
    <t>ضفلا70541</t>
  </si>
  <si>
    <t>ضفلا70551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</si>
</sst>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;[Red]#,##0"/>
  </numFmts>
  <fonts count="17">
    <font>
      <sz val="10"/>
      <color rgb="FF000000"/>
      <name val="Arial"/>
      <charset val="1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2"/>
      <color rgb="FF1E90FF"/>
      <name val="B Nazanin"/>
      <charset val="178"/>
    </font>
    <font>
      <sz val="12"/>
      <color rgb="FFFF0000"/>
      <name val="B Nazanin"/>
      <charset val="178"/>
    </font>
    <font>
      <b/>
      <sz val="12"/>
      <color rgb="FFFF0000"/>
      <name val="B Nazanin"/>
      <charset val="178"/>
    </font>
    <font>
      <sz val="12"/>
      <color theme="3"/>
      <name val="B Nazanin"/>
      <charset val="178"/>
    </font>
    <font>
      <sz val="12"/>
      <color theme="5" tint="-0.249977111117893"/>
      <name val="B Nazanin"/>
      <charset val="178"/>
    </font>
    <font>
      <sz val="12"/>
      <color theme="1"/>
      <name val="B Nazanin"/>
      <charset val="178"/>
    </font>
    <font>
      <sz val="14"/>
      <color rgb="FF000000"/>
      <name val="Arial"/>
      <family val="2"/>
    </font>
    <font>
      <b/>
      <sz val="12"/>
      <color theme="1"/>
      <name val="B Nazanin"/>
      <charset val="178"/>
    </font>
    <font>
      <sz val="13"/>
      <name val="B Nazanin"/>
      <charset val="178"/>
    </font>
    <font>
      <sz val="12"/>
      <name val="B Nazanin"/>
      <charset val="178"/>
    </font>
    <font>
      <sz val="8"/>
      <name val="Arial"/>
      <family val="2"/>
    </font>
    <font>
      <b/>
      <sz val="12"/>
      <name val="B Nazanin"/>
      <charset val="178"/>
    </font>
    <font>
      <sz val="10"/>
      <color rgb="FF000000"/>
      <name val="Arial"/>
      <family val="2"/>
    </font>
    <font>
      <sz val="10"/>
      <color rgb="FF333333"/>
      <name val="IRANSans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92"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3" fontId="8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0" fontId="2" fillId="0" borderId="0" xfId="0" applyNumberFormat="1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3" fontId="1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vertical="center"/>
    </xf>
    <xf numFmtId="3" fontId="0" fillId="0" borderId="0" xfId="0" applyNumberFormat="1" applyAlignment="1">
      <alignment horizontal="left"/>
    </xf>
    <xf numFmtId="38" fontId="1" fillId="0" borderId="3" xfId="0" applyNumberFormat="1" applyFont="1" applyBorder="1" applyAlignment="1">
      <alignment horizontal="center" vertical="center" wrapText="1"/>
    </xf>
    <xf numFmtId="38" fontId="2" fillId="0" borderId="2" xfId="0" applyNumberFormat="1" applyFont="1" applyBorder="1" applyAlignment="1">
      <alignment horizontal="center" vertical="center"/>
    </xf>
    <xf numFmtId="38" fontId="2" fillId="0" borderId="0" xfId="0" applyNumberFormat="1" applyFont="1" applyAlignment="1">
      <alignment horizontal="center" vertical="center"/>
    </xf>
    <xf numFmtId="38" fontId="2" fillId="0" borderId="4" xfId="0" applyNumberFormat="1" applyFont="1" applyBorder="1" applyAlignment="1">
      <alignment horizontal="center" vertical="center"/>
    </xf>
    <xf numFmtId="38" fontId="1" fillId="0" borderId="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38" fontId="1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left"/>
    </xf>
    <xf numFmtId="10" fontId="2" fillId="0" borderId="0" xfId="0" applyNumberFormat="1" applyFont="1" applyAlignment="1">
      <alignment horizontal="left"/>
    </xf>
    <xf numFmtId="10" fontId="1" fillId="0" borderId="5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3" fontId="11" fillId="0" borderId="0" xfId="0" applyNumberFormat="1" applyFont="1"/>
    <xf numFmtId="38" fontId="5" fillId="0" borderId="5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38" fontId="1" fillId="3" borderId="3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right" vertical="center"/>
    </xf>
    <xf numFmtId="3" fontId="2" fillId="3" borderId="0" xfId="0" applyNumberFormat="1" applyFont="1" applyFill="1" applyAlignment="1">
      <alignment horizontal="center" vertical="center"/>
    </xf>
    <xf numFmtId="38" fontId="2" fillId="3" borderId="0" xfId="0" applyNumberFormat="1" applyFont="1" applyFill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3" fontId="8" fillId="3" borderId="0" xfId="0" applyNumberFormat="1" applyFont="1" applyFill="1" applyAlignment="1">
      <alignment horizontal="center" vertical="center"/>
    </xf>
    <xf numFmtId="38" fontId="12" fillId="3" borderId="0" xfId="0" applyNumberFormat="1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3" fontId="12" fillId="3" borderId="0" xfId="0" applyNumberFormat="1" applyFont="1" applyFill="1" applyAlignment="1">
      <alignment horizontal="center" vertical="center"/>
    </xf>
    <xf numFmtId="3" fontId="11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4" fontId="8" fillId="3" borderId="0" xfId="0" applyNumberFormat="1" applyFont="1" applyFill="1" applyAlignment="1">
      <alignment horizontal="center" vertical="center"/>
    </xf>
    <xf numFmtId="38" fontId="12" fillId="3" borderId="4" xfId="0" applyNumberFormat="1" applyFont="1" applyFill="1" applyBorder="1" applyAlignment="1">
      <alignment horizontal="center" vertical="center"/>
    </xf>
    <xf numFmtId="3" fontId="8" fillId="3" borderId="4" xfId="0" applyNumberFormat="1" applyFont="1" applyFill="1" applyBorder="1" applyAlignment="1">
      <alignment horizontal="center" vertical="center"/>
    </xf>
    <xf numFmtId="3" fontId="1" fillId="3" borderId="5" xfId="0" applyNumberFormat="1" applyFont="1" applyFill="1" applyBorder="1" applyAlignment="1">
      <alignment horizontal="center" vertical="center"/>
    </xf>
    <xf numFmtId="38" fontId="5" fillId="3" borderId="5" xfId="0" applyNumberFormat="1" applyFont="1" applyFill="1" applyBorder="1" applyAlignment="1">
      <alignment horizontal="center" vertical="center"/>
    </xf>
    <xf numFmtId="3" fontId="1" fillId="3" borderId="0" xfId="0" applyNumberFormat="1" applyFont="1" applyFill="1" applyAlignment="1">
      <alignment horizontal="center" vertical="center"/>
    </xf>
    <xf numFmtId="4" fontId="1" fillId="3" borderId="5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38" fontId="8" fillId="3" borderId="0" xfId="0" applyNumberFormat="1" applyFont="1" applyFill="1" applyAlignment="1">
      <alignment horizontal="center" vertical="center"/>
    </xf>
    <xf numFmtId="38" fontId="2" fillId="3" borderId="0" xfId="0" applyNumberFormat="1" applyFont="1" applyFill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/>
    </xf>
    <xf numFmtId="38" fontId="2" fillId="3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3" fontId="12" fillId="0" borderId="2" xfId="0" applyNumberFormat="1" applyFont="1" applyBorder="1" applyAlignment="1">
      <alignment horizontal="center" vertical="center"/>
    </xf>
    <xf numFmtId="38" fontId="12" fillId="0" borderId="0" xfId="0" applyNumberFormat="1" applyFont="1" applyAlignment="1">
      <alignment horizontal="center" vertical="center"/>
    </xf>
    <xf numFmtId="3" fontId="14" fillId="0" borderId="5" xfId="0" applyNumberFormat="1" applyFont="1" applyBorder="1" applyAlignment="1">
      <alignment horizontal="center" vertical="center"/>
    </xf>
    <xf numFmtId="3" fontId="2" fillId="3" borderId="0" xfId="0" applyNumberFormat="1" applyFont="1" applyFill="1" applyAlignment="1">
      <alignment horizontal="left"/>
    </xf>
    <xf numFmtId="38" fontId="4" fillId="3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left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/>
    </xf>
    <xf numFmtId="3" fontId="4" fillId="3" borderId="0" xfId="0" applyNumberFormat="1" applyFont="1" applyFill="1" applyAlignment="1">
      <alignment horizontal="left"/>
    </xf>
    <xf numFmtId="0" fontId="1" fillId="3" borderId="3" xfId="0" applyFont="1" applyFill="1" applyBorder="1" applyAlignment="1">
      <alignment horizontal="center" vertical="center" wrapText="1"/>
    </xf>
    <xf numFmtId="38" fontId="1" fillId="0" borderId="0" xfId="0" applyNumberFormat="1" applyFont="1" applyAlignment="1">
      <alignment horizontal="left"/>
    </xf>
    <xf numFmtId="38" fontId="14" fillId="0" borderId="5" xfId="0" applyNumberFormat="1" applyFont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38" fontId="2" fillId="3" borderId="0" xfId="0" applyNumberFormat="1" applyFont="1" applyFill="1" applyAlignment="1">
      <alignment horizontal="center"/>
    </xf>
    <xf numFmtId="3" fontId="2" fillId="3" borderId="0" xfId="0" applyNumberFormat="1" applyFont="1" applyFill="1" applyAlignment="1">
      <alignment horizontal="center"/>
    </xf>
    <xf numFmtId="38" fontId="14" fillId="3" borderId="3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/>
    </xf>
    <xf numFmtId="3" fontId="2" fillId="3" borderId="2" xfId="0" applyNumberFormat="1" applyFont="1" applyFill="1" applyBorder="1" applyAlignment="1">
      <alignment horizontal="center" vertical="center"/>
    </xf>
    <xf numFmtId="38" fontId="12" fillId="3" borderId="2" xfId="0" applyNumberFormat="1" applyFont="1" applyFill="1" applyBorder="1" applyAlignment="1">
      <alignment horizontal="center" vertical="center"/>
    </xf>
    <xf numFmtId="38" fontId="4" fillId="3" borderId="2" xfId="0" applyNumberFormat="1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vertical="center"/>
    </xf>
    <xf numFmtId="38" fontId="1" fillId="3" borderId="0" xfId="0" applyNumberFormat="1" applyFont="1" applyFill="1" applyAlignment="1">
      <alignment horizontal="center" vertical="center"/>
    </xf>
    <xf numFmtId="38" fontId="1" fillId="3" borderId="5" xfId="0" applyNumberFormat="1" applyFont="1" applyFill="1" applyBorder="1" applyAlignment="1">
      <alignment horizontal="center" vertical="center"/>
    </xf>
    <xf numFmtId="38" fontId="14" fillId="3" borderId="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 readingOrder="2"/>
    </xf>
    <xf numFmtId="4" fontId="1" fillId="0" borderId="5" xfId="0" applyNumberFormat="1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 wrapText="1"/>
    </xf>
    <xf numFmtId="9" fontId="1" fillId="0" borderId="7" xfId="0" applyNumberFormat="1" applyFont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/>
    </xf>
    <xf numFmtId="38" fontId="11" fillId="3" borderId="0" xfId="0" applyNumberFormat="1" applyFont="1" applyFill="1" applyAlignment="1">
      <alignment horizontal="center" vertical="center"/>
    </xf>
    <xf numFmtId="164" fontId="12" fillId="3" borderId="0" xfId="1" applyNumberFormat="1" applyFont="1" applyFill="1" applyAlignment="1">
      <alignment horizontal="center" vertical="center"/>
    </xf>
    <xf numFmtId="37" fontId="12" fillId="3" borderId="0" xfId="1" applyNumberFormat="1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38" fontId="2" fillId="3" borderId="2" xfId="0" applyNumberFormat="1" applyFont="1" applyFill="1" applyBorder="1" applyAlignment="1">
      <alignment horizontal="center" vertical="center" wrapText="1"/>
    </xf>
    <xf numFmtId="3" fontId="2" fillId="3" borderId="0" xfId="0" applyNumberFormat="1" applyFont="1" applyFill="1" applyAlignment="1">
      <alignment horizontal="center" vertical="center" wrapText="1"/>
    </xf>
    <xf numFmtId="0" fontId="8" fillId="3" borderId="0" xfId="0" applyFont="1" applyFill="1" applyAlignment="1">
      <alignment vertical="center"/>
    </xf>
    <xf numFmtId="0" fontId="1" fillId="3" borderId="0" xfId="0" applyFont="1" applyFill="1" applyAlignment="1">
      <alignment horizontal="center"/>
    </xf>
    <xf numFmtId="38" fontId="14" fillId="0" borderId="2" xfId="0" applyNumberFormat="1" applyFont="1" applyBorder="1" applyAlignment="1">
      <alignment horizontal="center" vertical="center" wrapText="1"/>
    </xf>
    <xf numFmtId="3" fontId="2" fillId="4" borderId="0" xfId="0" applyNumberFormat="1" applyFont="1" applyFill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2" fillId="3" borderId="0" xfId="0" applyNumberFormat="1" applyFont="1" applyFill="1" applyAlignment="1">
      <alignment horizontal="center" vertical="center"/>
    </xf>
    <xf numFmtId="1" fontId="11" fillId="3" borderId="0" xfId="0" applyNumberFormat="1" applyFont="1" applyFill="1" applyAlignment="1">
      <alignment horizontal="center" vertical="center"/>
    </xf>
    <xf numFmtId="1" fontId="12" fillId="3" borderId="0" xfId="0" applyNumberFormat="1" applyFont="1" applyFill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3" fontId="16" fillId="0" borderId="0" xfId="0" applyNumberFormat="1" applyFont="1" applyAlignment="1">
      <alignment horizontal="left"/>
    </xf>
    <xf numFmtId="164" fontId="1" fillId="3" borderId="5" xfId="1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/>
    </xf>
    <xf numFmtId="38" fontId="14" fillId="3" borderId="8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right" vertical="center"/>
    </xf>
    <xf numFmtId="38" fontId="2" fillId="3" borderId="2" xfId="0" applyNumberFormat="1" applyFont="1" applyFill="1" applyBorder="1" applyAlignment="1">
      <alignment horizontal="center" vertical="center"/>
    </xf>
    <xf numFmtId="38" fontId="8" fillId="3" borderId="2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164" fontId="2" fillId="0" borderId="0" xfId="1" applyNumberFormat="1" applyFont="1" applyAlignment="1">
      <alignment horizontal="center" vertical="center" wrapText="1"/>
    </xf>
    <xf numFmtId="164" fontId="2" fillId="3" borderId="0" xfId="1" applyNumberFormat="1" applyFont="1" applyFill="1" applyAlignment="1">
      <alignment horizontal="center" vertical="center" wrapText="1"/>
    </xf>
    <xf numFmtId="38" fontId="2" fillId="3" borderId="0" xfId="1" applyNumberFormat="1" applyFont="1" applyFill="1" applyAlignment="1">
      <alignment horizontal="center" vertical="center" wrapText="1"/>
    </xf>
    <xf numFmtId="164" fontId="1" fillId="0" borderId="0" xfId="1" applyNumberFormat="1" applyFont="1" applyAlignment="1">
      <alignment horizontal="center" vertical="center"/>
    </xf>
    <xf numFmtId="38" fontId="2" fillId="0" borderId="0" xfId="0" applyNumberFormat="1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right" vertical="center"/>
    </xf>
    <xf numFmtId="3" fontId="2" fillId="3" borderId="0" xfId="0" applyNumberFormat="1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38" fontId="14" fillId="3" borderId="2" xfId="0" applyNumberFormat="1" applyFont="1" applyFill="1" applyBorder="1" applyAlignment="1">
      <alignment horizontal="center" vertical="center"/>
    </xf>
    <xf numFmtId="38" fontId="14" fillId="3" borderId="4" xfId="0" applyNumberFormat="1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/>
    </xf>
    <xf numFmtId="3" fontId="1" fillId="3" borderId="4" xfId="0" applyNumberFormat="1" applyFont="1" applyFill="1" applyBorder="1" applyAlignment="1">
      <alignment horizontal="center" vertical="center"/>
    </xf>
    <xf numFmtId="38" fontId="1" fillId="3" borderId="2" xfId="0" applyNumberFormat="1" applyFont="1" applyFill="1" applyBorder="1" applyAlignment="1">
      <alignment horizontal="center" vertical="center"/>
    </xf>
    <xf numFmtId="38" fontId="1" fillId="3" borderId="4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right" vertical="center" readingOrder="2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38" fontId="1" fillId="0" borderId="0" xfId="0" applyNumberFormat="1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C6"/>
  <sheetViews>
    <sheetView rightToLeft="1" view="pageBreakPreview" zoomScaleNormal="100" zoomScaleSheetLayoutView="100" workbookViewId="0">
      <selection activeCell="B10" sqref="B10"/>
    </sheetView>
  </sheetViews>
  <sheetFormatPr defaultRowHeight="50.1" customHeight="1"/>
  <cols>
    <col min="1" max="1" width="22.28515625" style="4" customWidth="1"/>
    <col min="2" max="2" width="44" style="4" customWidth="1"/>
    <col min="3" max="3" width="31.140625" style="4" customWidth="1"/>
  </cols>
  <sheetData>
    <row r="1" spans="1:3" s="20" customFormat="1" ht="50.1" customHeight="1"/>
    <row r="2" spans="1:3" s="20" customFormat="1" ht="50.1" customHeight="1"/>
    <row r="3" spans="1:3" s="20" customFormat="1" ht="50.1" customHeight="1"/>
    <row r="4" spans="1:3" ht="50.1" customHeight="1">
      <c r="A4" s="151" t="s">
        <v>195</v>
      </c>
      <c r="B4" s="151"/>
      <c r="C4" s="151"/>
    </row>
    <row r="5" spans="1:3" ht="50.1" customHeight="1">
      <c r="A5" s="151" t="s">
        <v>197</v>
      </c>
      <c r="B5" s="151"/>
      <c r="C5" s="151"/>
    </row>
    <row r="6" spans="1:3" ht="50.1" customHeight="1">
      <c r="A6" s="151" t="s">
        <v>224</v>
      </c>
      <c r="B6" s="151"/>
      <c r="C6" s="151"/>
    </row>
  </sheetData>
  <mergeCells count="3">
    <mergeCell ref="A6:C6"/>
    <mergeCell ref="A4:C4"/>
    <mergeCell ref="A5:C5"/>
  </mergeCells>
  <pageMargins left="0.39" right="0.39" top="0.39" bottom="0.39" header="0" footer="0"/>
  <pageSetup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V8"/>
  <sheetViews>
    <sheetView rightToLeft="1" view="pageBreakPreview" zoomScaleNormal="100" zoomScaleSheetLayoutView="100" workbookViewId="0">
      <selection activeCell="A3" sqref="A3:V3"/>
    </sheetView>
  </sheetViews>
  <sheetFormatPr defaultRowHeight="30" customHeight="1"/>
  <cols>
    <col min="1" max="1" width="5.140625" style="13" customWidth="1"/>
    <col min="2" max="2" width="18.140625" style="13" customWidth="1"/>
    <col min="3" max="3" width="1.28515625" style="13" customWidth="1"/>
    <col min="4" max="4" width="13" style="13" customWidth="1"/>
    <col min="5" max="5" width="1.28515625" style="13" customWidth="1"/>
    <col min="6" max="6" width="15.85546875" style="13" customWidth="1"/>
    <col min="7" max="7" width="1.28515625" style="13" customWidth="1"/>
    <col min="8" max="8" width="13" style="13" customWidth="1"/>
    <col min="9" max="9" width="1.28515625" style="13" customWidth="1"/>
    <col min="10" max="10" width="13" style="13" customWidth="1"/>
    <col min="11" max="11" width="1.28515625" style="13" customWidth="1"/>
    <col min="12" max="12" width="15.5703125" style="13" customWidth="1"/>
    <col min="13" max="13" width="1.28515625" style="13" customWidth="1"/>
    <col min="14" max="14" width="13" style="13" customWidth="1"/>
    <col min="15" max="15" width="1.28515625" style="13" customWidth="1"/>
    <col min="16" max="16" width="15.42578125" style="13" customWidth="1"/>
    <col min="17" max="17" width="1.28515625" style="13" customWidth="1"/>
    <col min="18" max="18" width="13" style="13" customWidth="1"/>
    <col min="19" max="19" width="1.28515625" style="13" customWidth="1"/>
    <col min="20" max="20" width="13" style="13" customWidth="1"/>
    <col min="21" max="21" width="1.28515625" style="13" customWidth="1"/>
    <col min="22" max="22" width="16.42578125" style="13" customWidth="1"/>
    <col min="23" max="23" width="0.28515625" style="13" customWidth="1"/>
    <col min="24" max="16384" width="9.140625" style="13"/>
  </cols>
  <sheetData>
    <row r="1" spans="1:22" ht="30" customHeight="1">
      <c r="A1" s="151" t="s">
        <v>195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</row>
    <row r="2" spans="1:22" ht="30" customHeight="1">
      <c r="A2" s="151" t="s">
        <v>200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</row>
    <row r="3" spans="1:22" ht="30" customHeight="1">
      <c r="A3" s="151" t="s">
        <v>224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</row>
    <row r="4" spans="1:22" ht="30" customHeight="1">
      <c r="A4" s="22" t="s">
        <v>123</v>
      </c>
      <c r="B4" s="168" t="s">
        <v>124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</row>
    <row r="5" spans="1:22" ht="30" customHeight="1">
      <c r="D5" s="169" t="s">
        <v>109</v>
      </c>
      <c r="E5" s="169"/>
      <c r="F5" s="169"/>
      <c r="G5" s="169"/>
      <c r="H5" s="169"/>
      <c r="I5" s="169"/>
      <c r="J5" s="169"/>
      <c r="K5" s="169"/>
      <c r="L5" s="169"/>
      <c r="N5" s="169" t="s">
        <v>110</v>
      </c>
      <c r="O5" s="169"/>
      <c r="P5" s="169"/>
      <c r="Q5" s="169"/>
      <c r="R5" s="169"/>
      <c r="S5" s="169"/>
      <c r="T5" s="169"/>
      <c r="U5" s="169"/>
      <c r="V5" s="169"/>
    </row>
    <row r="6" spans="1:22" ht="24" customHeight="1">
      <c r="A6" s="151" t="s">
        <v>67</v>
      </c>
      <c r="B6" s="151"/>
      <c r="D6" s="170" t="s">
        <v>125</v>
      </c>
      <c r="E6" s="32"/>
      <c r="F6" s="170" t="s">
        <v>113</v>
      </c>
      <c r="G6" s="32"/>
      <c r="H6" s="170" t="s">
        <v>114</v>
      </c>
      <c r="I6" s="14"/>
      <c r="J6" s="175" t="s">
        <v>45</v>
      </c>
      <c r="K6" s="175"/>
      <c r="L6" s="175"/>
      <c r="N6" s="170" t="s">
        <v>125</v>
      </c>
      <c r="O6" s="32"/>
      <c r="P6" s="170" t="s">
        <v>113</v>
      </c>
      <c r="Q6" s="32"/>
      <c r="R6" s="170" t="s">
        <v>114</v>
      </c>
      <c r="S6" s="14"/>
      <c r="T6" s="175" t="s">
        <v>45</v>
      </c>
      <c r="U6" s="175"/>
      <c r="V6" s="175"/>
    </row>
    <row r="7" spans="1:22" ht="26.25" customHeight="1">
      <c r="A7" s="173"/>
      <c r="B7" s="173"/>
      <c r="D7" s="171"/>
      <c r="E7" s="33"/>
      <c r="F7" s="171"/>
      <c r="G7" s="33"/>
      <c r="H7" s="171"/>
      <c r="J7" s="2" t="s">
        <v>89</v>
      </c>
      <c r="K7" s="14"/>
      <c r="L7" s="2" t="s">
        <v>101</v>
      </c>
      <c r="N7" s="171"/>
      <c r="O7" s="33"/>
      <c r="P7" s="171"/>
      <c r="Q7" s="33"/>
      <c r="R7" s="171"/>
      <c r="T7" s="2" t="s">
        <v>89</v>
      </c>
      <c r="U7" s="14"/>
      <c r="V7" s="2" t="s">
        <v>101</v>
      </c>
    </row>
    <row r="8" spans="1:22" ht="30" customHeight="1">
      <c r="A8" s="174"/>
      <c r="B8" s="174"/>
    </row>
  </sheetData>
  <mergeCells count="16">
    <mergeCell ref="A8:B8"/>
    <mergeCell ref="J6:L6"/>
    <mergeCell ref="T6:V6"/>
    <mergeCell ref="A1:V1"/>
    <mergeCell ref="A2:V2"/>
    <mergeCell ref="A3:V3"/>
    <mergeCell ref="B4:V4"/>
    <mergeCell ref="D5:L5"/>
    <mergeCell ref="N5:V5"/>
    <mergeCell ref="P6:P7"/>
    <mergeCell ref="R6:R7"/>
    <mergeCell ref="N6:N7"/>
    <mergeCell ref="H6:H7"/>
    <mergeCell ref="F6:F7"/>
    <mergeCell ref="D6:D7"/>
    <mergeCell ref="A6:B7"/>
  </mergeCells>
  <pageMargins left="0.39" right="0.39" top="0.39" bottom="0.39" header="0" footer="0"/>
  <pageSetup scale="7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R7"/>
  <sheetViews>
    <sheetView rightToLeft="1" view="pageBreakPreview" zoomScaleNormal="100" zoomScaleSheetLayoutView="100" workbookViewId="0">
      <selection activeCell="N8" sqref="N8"/>
    </sheetView>
  </sheetViews>
  <sheetFormatPr defaultRowHeight="30" customHeight="1"/>
  <cols>
    <col min="1" max="1" width="6" style="13" bestFit="1" customWidth="1"/>
    <col min="2" max="2" width="18.140625" style="13" customWidth="1"/>
    <col min="3" max="3" width="1.28515625" style="13" customWidth="1"/>
    <col min="4" max="4" width="15.140625" style="13" customWidth="1"/>
    <col min="5" max="5" width="1.28515625" style="13" customWidth="1"/>
    <col min="6" max="6" width="15.85546875" style="13" customWidth="1"/>
    <col min="7" max="7" width="1.28515625" style="13" customWidth="1"/>
    <col min="8" max="8" width="13" style="13" customWidth="1"/>
    <col min="9" max="9" width="1.28515625" style="13" customWidth="1"/>
    <col min="10" max="10" width="19.42578125" style="13" customWidth="1"/>
    <col min="11" max="11" width="1.28515625" style="13" customWidth="1"/>
    <col min="12" max="12" width="13" style="13" customWidth="1"/>
    <col min="13" max="13" width="1.28515625" style="13" customWidth="1"/>
    <col min="14" max="14" width="14.28515625" style="13" customWidth="1"/>
    <col min="15" max="15" width="1.28515625" style="13" customWidth="1"/>
    <col min="16" max="16" width="13" style="13" customWidth="1"/>
    <col min="17" max="17" width="1.28515625" style="13" customWidth="1"/>
    <col min="18" max="18" width="19.42578125" style="13" customWidth="1"/>
    <col min="19" max="19" width="0.28515625" style="13" customWidth="1"/>
    <col min="20" max="16384" width="9.140625" style="13"/>
  </cols>
  <sheetData>
    <row r="1" spans="1:18" ht="30" customHeight="1">
      <c r="A1" s="151" t="s">
        <v>195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</row>
    <row r="2" spans="1:18" ht="30" customHeight="1">
      <c r="A2" s="151" t="s">
        <v>199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</row>
    <row r="3" spans="1:18" ht="30" customHeight="1">
      <c r="A3" s="151" t="s">
        <v>224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</row>
    <row r="4" spans="1:18" ht="30" customHeight="1">
      <c r="A4" s="113" t="s">
        <v>219</v>
      </c>
      <c r="B4" s="168" t="s">
        <v>126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</row>
    <row r="5" spans="1:18" ht="30" customHeight="1">
      <c r="D5" s="169" t="s">
        <v>109</v>
      </c>
      <c r="E5" s="169"/>
      <c r="F5" s="169"/>
      <c r="G5" s="169"/>
      <c r="H5" s="169"/>
      <c r="I5" s="169"/>
      <c r="J5" s="169"/>
      <c r="L5" s="169" t="s">
        <v>110</v>
      </c>
      <c r="M5" s="169"/>
      <c r="N5" s="169"/>
      <c r="O5" s="169"/>
      <c r="P5" s="169"/>
      <c r="Q5" s="169"/>
      <c r="R5" s="169"/>
    </row>
    <row r="6" spans="1:18" ht="30" customHeight="1">
      <c r="A6" s="169" t="s">
        <v>127</v>
      </c>
      <c r="B6" s="169"/>
      <c r="D6" s="1" t="s">
        <v>128</v>
      </c>
      <c r="F6" s="1" t="s">
        <v>113</v>
      </c>
      <c r="H6" s="1" t="s">
        <v>114</v>
      </c>
      <c r="J6" s="1" t="s">
        <v>45</v>
      </c>
      <c r="L6" s="1" t="s">
        <v>128</v>
      </c>
      <c r="N6" s="1" t="s">
        <v>113</v>
      </c>
      <c r="P6" s="1" t="s">
        <v>114</v>
      </c>
      <c r="R6" s="1" t="s">
        <v>45</v>
      </c>
    </row>
    <row r="7" spans="1:18" ht="30" customHeight="1">
      <c r="A7" s="174"/>
      <c r="B7" s="174"/>
    </row>
  </sheetData>
  <mergeCells count="8">
    <mergeCell ref="A7:B7"/>
    <mergeCell ref="A6:B6"/>
    <mergeCell ref="A1:R1"/>
    <mergeCell ref="A2:R2"/>
    <mergeCell ref="A3:R3"/>
    <mergeCell ref="B4:R4"/>
    <mergeCell ref="D5:J5"/>
    <mergeCell ref="L5:R5"/>
  </mergeCells>
  <pageMargins left="0.39" right="0.39" top="0.39" bottom="0.39" header="0" footer="0"/>
  <pageSetup scale="8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Q8"/>
  <sheetViews>
    <sheetView rightToLeft="1" view="pageBreakPreview" zoomScaleNormal="100" zoomScaleSheetLayoutView="100" workbookViewId="0">
      <selection activeCell="A3" sqref="A3:Q3"/>
    </sheetView>
  </sheetViews>
  <sheetFormatPr defaultRowHeight="30" customHeight="1"/>
  <cols>
    <col min="1" max="1" width="7.7109375" style="4" customWidth="1"/>
    <col min="2" max="2" width="6.7109375" style="4" customWidth="1"/>
    <col min="3" max="3" width="1.28515625" style="4" customWidth="1"/>
    <col min="4" max="4" width="13" style="4" customWidth="1"/>
    <col min="5" max="5" width="1.28515625" style="4" customWidth="1"/>
    <col min="6" max="6" width="14.28515625" style="4" customWidth="1"/>
    <col min="7" max="7" width="1.28515625" style="4" customWidth="1"/>
    <col min="8" max="8" width="13" style="4" customWidth="1"/>
    <col min="9" max="9" width="1.28515625" style="4" customWidth="1"/>
    <col min="10" max="10" width="10.42578125" style="4" customWidth="1"/>
    <col min="11" max="11" width="9.140625" style="4" customWidth="1"/>
    <col min="12" max="12" width="1.28515625" style="4" customWidth="1"/>
    <col min="13" max="13" width="28.5703125" style="4" customWidth="1"/>
    <col min="14" max="14" width="1.28515625" style="4" customWidth="1"/>
    <col min="15" max="15" width="14.28515625" style="4" customWidth="1"/>
    <col min="16" max="16" width="1.28515625" style="4" customWidth="1"/>
    <col min="17" max="17" width="28.5703125" style="4" customWidth="1"/>
    <col min="18" max="18" width="0.28515625" style="13" customWidth="1"/>
    <col min="19" max="16384" width="9.140625" style="13"/>
  </cols>
  <sheetData>
    <row r="1" spans="1:17" ht="30" customHeight="1">
      <c r="A1" s="151" t="s">
        <v>195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</row>
    <row r="2" spans="1:17" ht="30" customHeight="1">
      <c r="A2" s="151" t="s">
        <v>200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</row>
    <row r="3" spans="1:17" ht="30" customHeight="1">
      <c r="A3" s="151" t="s">
        <v>224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</row>
    <row r="4" spans="1:17" s="26" customFormat="1" ht="30" customHeight="1">
      <c r="A4" s="113" t="s">
        <v>220</v>
      </c>
      <c r="B4" s="168" t="s">
        <v>129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</row>
    <row r="5" spans="1:17" ht="30" customHeight="1">
      <c r="A5" s="151" t="s">
        <v>132</v>
      </c>
      <c r="B5" s="151"/>
      <c r="D5" s="151" t="s">
        <v>133</v>
      </c>
      <c r="F5" s="151" t="s">
        <v>134</v>
      </c>
      <c r="H5" s="151" t="s">
        <v>56</v>
      </c>
      <c r="J5" s="151" t="s">
        <v>135</v>
      </c>
      <c r="K5" s="151"/>
      <c r="M5" s="188" t="s">
        <v>130</v>
      </c>
      <c r="O5" s="151" t="s">
        <v>136</v>
      </c>
      <c r="Q5" s="188" t="s">
        <v>131</v>
      </c>
    </row>
    <row r="6" spans="1:17" ht="30" customHeight="1">
      <c r="A6" s="173"/>
      <c r="B6" s="173"/>
      <c r="D6" s="173"/>
      <c r="F6" s="173"/>
      <c r="H6" s="173"/>
      <c r="J6" s="173"/>
      <c r="K6" s="173"/>
      <c r="M6" s="188"/>
      <c r="O6" s="173"/>
      <c r="Q6" s="188"/>
    </row>
    <row r="7" spans="1:17" ht="30" customHeight="1">
      <c r="A7" s="187"/>
      <c r="B7" s="187"/>
      <c r="D7" s="5"/>
      <c r="F7" s="5"/>
    </row>
    <row r="8" spans="1:17" ht="30" customHeight="1">
      <c r="A8" s="151"/>
      <c r="B8" s="151"/>
      <c r="C8" s="151"/>
      <c r="D8" s="151"/>
      <c r="E8" s="151"/>
      <c r="F8" s="151"/>
      <c r="G8" s="151"/>
      <c r="H8" s="151"/>
      <c r="I8" s="151"/>
      <c r="J8" s="151"/>
    </row>
  </sheetData>
  <mergeCells count="14">
    <mergeCell ref="A7:B7"/>
    <mergeCell ref="A8:J8"/>
    <mergeCell ref="A1:Q1"/>
    <mergeCell ref="A2:Q2"/>
    <mergeCell ref="A3:Q3"/>
    <mergeCell ref="B4:Q4"/>
    <mergeCell ref="M5:M6"/>
    <mergeCell ref="Q5:Q6"/>
    <mergeCell ref="A5:B6"/>
    <mergeCell ref="D5:D6"/>
    <mergeCell ref="F5:F6"/>
    <mergeCell ref="H5:H6"/>
    <mergeCell ref="J5:K6"/>
    <mergeCell ref="O5:O6"/>
  </mergeCells>
  <pageMargins left="0.39" right="0.39" top="0.39" bottom="0.39" header="0" footer="0"/>
  <pageSetup scale="8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J12"/>
  <sheetViews>
    <sheetView rightToLeft="1" view="pageBreakPreview" zoomScaleNormal="100" zoomScaleSheetLayoutView="100" workbookViewId="0">
      <selection activeCell="G9" sqref="G9"/>
    </sheetView>
  </sheetViews>
  <sheetFormatPr defaultRowHeight="30" customHeight="1"/>
  <cols>
    <col min="1" max="1" width="5.140625" style="4" customWidth="1"/>
    <col min="2" max="2" width="40.28515625" style="4" customWidth="1"/>
    <col min="3" max="3" width="1.28515625" style="4" customWidth="1"/>
    <col min="4" max="4" width="19.42578125" style="4" customWidth="1"/>
    <col min="5" max="5" width="1.28515625" style="4" customWidth="1"/>
    <col min="6" max="6" width="20.7109375" style="4" customWidth="1"/>
    <col min="7" max="7" width="1.28515625" style="4" customWidth="1"/>
    <col min="8" max="8" width="19.42578125" style="4" customWidth="1"/>
    <col min="9" max="9" width="1.28515625" style="4" customWidth="1"/>
    <col min="10" max="10" width="19.42578125" style="4" customWidth="1"/>
    <col min="11" max="11" width="0.28515625" style="13" customWidth="1"/>
    <col min="12" max="16384" width="9.140625" style="13"/>
  </cols>
  <sheetData>
    <row r="1" spans="1:10" ht="30" customHeight="1">
      <c r="A1" s="151" t="s">
        <v>195</v>
      </c>
      <c r="B1" s="151"/>
      <c r="C1" s="151"/>
      <c r="D1" s="151"/>
      <c r="E1" s="151"/>
      <c r="F1" s="151"/>
      <c r="G1" s="151"/>
      <c r="H1" s="151"/>
      <c r="I1" s="151"/>
      <c r="J1" s="151"/>
    </row>
    <row r="2" spans="1:10" ht="30" customHeight="1">
      <c r="A2" s="151" t="s">
        <v>199</v>
      </c>
      <c r="B2" s="151"/>
      <c r="C2" s="151"/>
      <c r="D2" s="151"/>
      <c r="E2" s="151"/>
      <c r="F2" s="151"/>
      <c r="G2" s="151"/>
      <c r="H2" s="151"/>
      <c r="I2" s="151"/>
      <c r="J2" s="151"/>
    </row>
    <row r="3" spans="1:10" ht="30" customHeight="1">
      <c r="A3" s="151" t="s">
        <v>224</v>
      </c>
      <c r="B3" s="151"/>
      <c r="C3" s="151"/>
      <c r="D3" s="151"/>
      <c r="E3" s="151"/>
      <c r="F3" s="151"/>
      <c r="G3" s="151"/>
      <c r="H3" s="151"/>
      <c r="I3" s="151"/>
      <c r="J3" s="151"/>
    </row>
    <row r="4" spans="1:10" ht="30" customHeight="1">
      <c r="A4" s="113" t="s">
        <v>221</v>
      </c>
      <c r="B4" s="168" t="s">
        <v>137</v>
      </c>
      <c r="C4" s="168"/>
      <c r="D4" s="168"/>
      <c r="E4" s="168"/>
      <c r="F4" s="168"/>
      <c r="G4" s="168"/>
      <c r="H4" s="168"/>
      <c r="I4" s="168"/>
      <c r="J4" s="168"/>
    </row>
    <row r="5" spans="1:10" ht="30" customHeight="1">
      <c r="A5" s="189"/>
      <c r="B5" s="189"/>
      <c r="D5" s="169" t="s">
        <v>109</v>
      </c>
      <c r="E5" s="169"/>
      <c r="F5" s="169"/>
      <c r="H5" s="169" t="s">
        <v>110</v>
      </c>
      <c r="I5" s="169"/>
      <c r="J5" s="169"/>
    </row>
    <row r="6" spans="1:10" ht="44.25" customHeight="1">
      <c r="A6" s="169" t="s">
        <v>138</v>
      </c>
      <c r="B6" s="169"/>
      <c r="D6" s="12" t="s">
        <v>139</v>
      </c>
      <c r="E6" s="5"/>
      <c r="F6" s="12" t="s">
        <v>140</v>
      </c>
      <c r="H6" s="12" t="s">
        <v>139</v>
      </c>
      <c r="I6" s="5"/>
      <c r="J6" s="12" t="s">
        <v>140</v>
      </c>
    </row>
    <row r="7" spans="1:10" ht="30" customHeight="1">
      <c r="A7" s="187" t="s">
        <v>92</v>
      </c>
      <c r="B7" s="187"/>
      <c r="D7" s="6">
        <v>8174</v>
      </c>
      <c r="F7" s="7"/>
      <c r="H7" s="6">
        <v>673698</v>
      </c>
      <c r="J7" s="7"/>
    </row>
    <row r="8" spans="1:10" ht="30" customHeight="1">
      <c r="A8" s="189" t="s">
        <v>93</v>
      </c>
      <c r="B8" s="189"/>
      <c r="D8" s="8">
        <v>131397</v>
      </c>
      <c r="F8" s="9"/>
      <c r="H8" s="8">
        <v>526031</v>
      </c>
      <c r="J8" s="9"/>
    </row>
    <row r="9" spans="1:10" ht="30" customHeight="1">
      <c r="A9" s="189" t="s">
        <v>94</v>
      </c>
      <c r="B9" s="189"/>
      <c r="D9" s="8">
        <v>25498</v>
      </c>
      <c r="F9" s="9"/>
      <c r="H9" s="8">
        <v>473270570</v>
      </c>
      <c r="J9" s="9"/>
    </row>
    <row r="10" spans="1:10" ht="30" customHeight="1">
      <c r="A10" s="189" t="s">
        <v>92</v>
      </c>
      <c r="B10" s="189"/>
      <c r="D10" s="8">
        <v>39790</v>
      </c>
      <c r="F10" s="9"/>
      <c r="H10" s="8">
        <v>82213</v>
      </c>
      <c r="J10" s="9"/>
    </row>
    <row r="11" spans="1:10" ht="30" customHeight="1">
      <c r="A11" s="189" t="s">
        <v>95</v>
      </c>
      <c r="B11" s="189"/>
      <c r="D11" s="10">
        <v>29671</v>
      </c>
      <c r="F11" s="11"/>
      <c r="H11" s="10">
        <v>59191</v>
      </c>
      <c r="J11" s="11"/>
    </row>
    <row r="12" spans="1:10" ht="30" customHeight="1">
      <c r="A12" s="151" t="s">
        <v>45</v>
      </c>
      <c r="B12" s="151"/>
      <c r="D12" s="31">
        <f>SUM(D7:D11)</f>
        <v>234530</v>
      </c>
      <c r="E12" s="21"/>
      <c r="F12" s="31"/>
      <c r="G12" s="21"/>
      <c r="H12" s="31">
        <f>SUM(H7:H11)</f>
        <v>474611703</v>
      </c>
      <c r="I12" s="21"/>
      <c r="J12" s="31"/>
    </row>
  </sheetData>
  <mergeCells count="14">
    <mergeCell ref="A12:B12"/>
    <mergeCell ref="A6:B6"/>
    <mergeCell ref="A7:B7"/>
    <mergeCell ref="A8:B8"/>
    <mergeCell ref="A9:B9"/>
    <mergeCell ref="A11:B11"/>
    <mergeCell ref="A10:B10"/>
    <mergeCell ref="A1:J1"/>
    <mergeCell ref="A2:J2"/>
    <mergeCell ref="A3:J3"/>
    <mergeCell ref="B4:J4"/>
    <mergeCell ref="D5:F5"/>
    <mergeCell ref="H5:J5"/>
    <mergeCell ref="A5:B5"/>
  </mergeCells>
  <pageMargins left="0.39" right="0.39" top="0.39" bottom="0.39" header="0" footer="0"/>
  <pageSetup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J12"/>
  <sheetViews>
    <sheetView rightToLeft="1" view="pageBreakPreview" zoomScaleNormal="100" zoomScaleSheetLayoutView="100" workbookViewId="0">
      <selection activeCell="D9" sqref="D9"/>
    </sheetView>
  </sheetViews>
  <sheetFormatPr defaultRowHeight="30" customHeight="1"/>
  <cols>
    <col min="1" max="1" width="8" style="4" customWidth="1"/>
    <col min="2" max="2" width="27.7109375" style="4" customWidth="1"/>
    <col min="3" max="3" width="1.28515625" style="4" customWidth="1"/>
    <col min="4" max="4" width="19.42578125" style="4" customWidth="1"/>
    <col min="5" max="5" width="1.28515625" style="4" customWidth="1"/>
    <col min="6" max="6" width="19.42578125" style="4" customWidth="1"/>
    <col min="7" max="7" width="0.28515625" customWidth="1"/>
    <col min="10" max="10" width="10.140625" bestFit="1" customWidth="1"/>
  </cols>
  <sheetData>
    <row r="1" spans="1:10" ht="30" customHeight="1">
      <c r="A1" s="151" t="s">
        <v>195</v>
      </c>
      <c r="B1" s="151"/>
      <c r="C1" s="151"/>
      <c r="D1" s="151"/>
      <c r="E1" s="151"/>
      <c r="F1" s="151"/>
    </row>
    <row r="2" spans="1:10" ht="30" customHeight="1">
      <c r="A2" s="151" t="s">
        <v>199</v>
      </c>
      <c r="B2" s="151"/>
      <c r="C2" s="151"/>
      <c r="D2" s="151"/>
      <c r="E2" s="151"/>
      <c r="F2" s="151"/>
    </row>
    <row r="3" spans="1:10" ht="30" customHeight="1">
      <c r="A3" s="151" t="s">
        <v>224</v>
      </c>
      <c r="B3" s="151"/>
      <c r="C3" s="151"/>
      <c r="D3" s="151"/>
      <c r="E3" s="151"/>
      <c r="F3" s="151"/>
    </row>
    <row r="4" spans="1:10" s="20" customFormat="1" ht="30" customHeight="1">
      <c r="A4" s="113" t="s">
        <v>222</v>
      </c>
      <c r="B4" s="168" t="s">
        <v>108</v>
      </c>
      <c r="C4" s="168"/>
      <c r="D4" s="168"/>
      <c r="E4" s="168"/>
      <c r="F4" s="168"/>
    </row>
    <row r="5" spans="1:10" ht="30" customHeight="1">
      <c r="A5" s="151" t="s">
        <v>108</v>
      </c>
      <c r="B5" s="151"/>
      <c r="D5" s="1" t="s">
        <v>109</v>
      </c>
      <c r="F5" s="1" t="s">
        <v>110</v>
      </c>
      <c r="G5" s="27"/>
      <c r="H5" s="34"/>
    </row>
    <row r="6" spans="1:10" ht="30" customHeight="1">
      <c r="A6" s="173"/>
      <c r="B6" s="173"/>
      <c r="D6" s="2" t="s">
        <v>89</v>
      </c>
      <c r="F6" s="2" t="s">
        <v>89</v>
      </c>
    </row>
    <row r="7" spans="1:10" ht="30" customHeight="1">
      <c r="A7" s="179" t="s">
        <v>108</v>
      </c>
      <c r="B7" s="179"/>
      <c r="D7" s="6">
        <v>2837933513</v>
      </c>
      <c r="F7" s="6">
        <v>5746864600</v>
      </c>
    </row>
    <row r="8" spans="1:10" ht="30" customHeight="1">
      <c r="A8" s="178" t="s">
        <v>141</v>
      </c>
      <c r="B8" s="178"/>
      <c r="D8" s="8">
        <v>0</v>
      </c>
      <c r="F8" s="8">
        <v>0</v>
      </c>
    </row>
    <row r="9" spans="1:10" ht="30" customHeight="1">
      <c r="A9" s="178" t="s">
        <v>142</v>
      </c>
      <c r="B9" s="178"/>
      <c r="D9" s="10">
        <v>167347364</v>
      </c>
      <c r="F9" s="10">
        <v>476095795</v>
      </c>
    </row>
    <row r="10" spans="1:10" ht="30" customHeight="1">
      <c r="A10" s="151" t="s">
        <v>45</v>
      </c>
      <c r="B10" s="151"/>
      <c r="D10" s="31">
        <f>SUM(D7:D9)</f>
        <v>3005280877</v>
      </c>
      <c r="E10" s="21"/>
      <c r="F10" s="31">
        <f>SUM(F7:F9)</f>
        <v>6222960395</v>
      </c>
      <c r="J10" s="35"/>
    </row>
    <row r="11" spans="1:10" ht="30" customHeight="1">
      <c r="A11" s="189"/>
      <c r="B11" s="189"/>
      <c r="J11" s="35"/>
    </row>
    <row r="12" spans="1:10" ht="30" customHeight="1">
      <c r="J12" s="35"/>
    </row>
  </sheetData>
  <mergeCells count="10">
    <mergeCell ref="A11:B11"/>
    <mergeCell ref="A7:B7"/>
    <mergeCell ref="A8:B8"/>
    <mergeCell ref="A9:B9"/>
    <mergeCell ref="A10:B10"/>
    <mergeCell ref="A1:F1"/>
    <mergeCell ref="A2:F2"/>
    <mergeCell ref="A3:F3"/>
    <mergeCell ref="B4:F4"/>
    <mergeCell ref="A5:B6"/>
  </mergeCells>
  <pageMargins left="0.39" right="0.39" top="0.39" bottom="0.39" header="0" footer="0"/>
  <pageSetup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S24"/>
  <sheetViews>
    <sheetView rightToLeft="1" zoomScaleNormal="100" workbookViewId="0">
      <selection activeCell="M24" sqref="M24"/>
    </sheetView>
  </sheetViews>
  <sheetFormatPr defaultRowHeight="30" customHeight="1"/>
  <cols>
    <col min="1" max="1" width="39" style="4" customWidth="1"/>
    <col min="2" max="2" width="1.28515625" style="4" customWidth="1"/>
    <col min="3" max="3" width="16.85546875" style="4" customWidth="1"/>
    <col min="4" max="4" width="1.28515625" style="4" customWidth="1"/>
    <col min="5" max="5" width="20.7109375" style="4" customWidth="1"/>
    <col min="6" max="6" width="1.28515625" style="4" customWidth="1"/>
    <col min="7" max="7" width="15.5703125" style="4" customWidth="1"/>
    <col min="8" max="8" width="1.28515625" style="4" customWidth="1"/>
    <col min="9" max="9" width="16.5703125" style="4" customWidth="1"/>
    <col min="10" max="10" width="1.28515625" style="4" customWidth="1"/>
    <col min="11" max="11" width="18.7109375" style="4" customWidth="1"/>
    <col min="12" max="12" width="1.28515625" style="4" customWidth="1"/>
    <col min="13" max="13" width="15.5703125" style="4" customWidth="1"/>
    <col min="14" max="14" width="1.28515625" style="4" customWidth="1"/>
    <col min="15" max="15" width="20.42578125" style="4" customWidth="1"/>
    <col min="16" max="16" width="1.28515625" style="4" customWidth="1"/>
    <col min="17" max="17" width="18.5703125" style="38" customWidth="1"/>
    <col min="18" max="18" width="1.28515625" style="4" customWidth="1"/>
    <col min="19" max="19" width="20.5703125" style="4" customWidth="1"/>
    <col min="20" max="20" width="0.28515625" style="13" customWidth="1"/>
    <col min="21" max="21" width="6.7109375" style="13" customWidth="1"/>
    <col min="22" max="16384" width="9.140625" style="13"/>
  </cols>
  <sheetData>
    <row r="1" spans="1:19" ht="30" customHeight="1">
      <c r="A1" s="151" t="s">
        <v>195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</row>
    <row r="2" spans="1:19" ht="30" customHeight="1">
      <c r="A2" s="151" t="s">
        <v>199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</row>
    <row r="3" spans="1:19" ht="30" customHeight="1">
      <c r="A3" s="151" t="s">
        <v>224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</row>
    <row r="4" spans="1:19" s="26" customFormat="1" ht="30" customHeight="1">
      <c r="A4" s="168" t="s">
        <v>112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</row>
    <row r="5" spans="1:19" ht="30" customHeight="1">
      <c r="A5" s="169" t="s">
        <v>47</v>
      </c>
      <c r="C5" s="169" t="s">
        <v>143</v>
      </c>
      <c r="D5" s="169"/>
      <c r="E5" s="169"/>
      <c r="F5" s="169"/>
      <c r="G5" s="169"/>
      <c r="I5" s="169" t="s">
        <v>109</v>
      </c>
      <c r="J5" s="169"/>
      <c r="K5" s="169"/>
      <c r="L5" s="169"/>
      <c r="M5" s="169"/>
      <c r="O5" s="169" t="s">
        <v>110</v>
      </c>
      <c r="P5" s="169"/>
      <c r="Q5" s="169"/>
      <c r="R5" s="169"/>
      <c r="S5" s="169"/>
    </row>
    <row r="6" spans="1:19" ht="42">
      <c r="A6" s="169"/>
      <c r="C6" s="12" t="s">
        <v>144</v>
      </c>
      <c r="D6" s="5"/>
      <c r="E6" s="12" t="s">
        <v>145</v>
      </c>
      <c r="F6" s="5"/>
      <c r="G6" s="12" t="s">
        <v>146</v>
      </c>
      <c r="I6" s="12" t="s">
        <v>147</v>
      </c>
      <c r="J6" s="5"/>
      <c r="K6" s="12" t="s">
        <v>148</v>
      </c>
      <c r="L6" s="5"/>
      <c r="M6" s="12" t="s">
        <v>149</v>
      </c>
      <c r="O6" s="12" t="s">
        <v>147</v>
      </c>
      <c r="P6" s="5"/>
      <c r="Q6" s="36" t="s">
        <v>148</v>
      </c>
      <c r="R6" s="5"/>
      <c r="S6" s="12" t="s">
        <v>149</v>
      </c>
    </row>
    <row r="7" spans="1:19" ht="30" customHeight="1">
      <c r="A7" s="29" t="s">
        <v>19</v>
      </c>
      <c r="C7" s="24" t="s">
        <v>150</v>
      </c>
      <c r="D7" s="15"/>
      <c r="E7" s="17">
        <v>74265654</v>
      </c>
      <c r="F7" s="15"/>
      <c r="G7" s="17">
        <v>240</v>
      </c>
      <c r="I7" s="6">
        <v>0</v>
      </c>
      <c r="K7" s="6">
        <v>0</v>
      </c>
      <c r="M7" s="6">
        <v>0</v>
      </c>
      <c r="O7" s="6">
        <v>17823756960</v>
      </c>
      <c r="Q7" s="37">
        <v>0</v>
      </c>
      <c r="S7" s="6">
        <f>SUM(O7:Q7)</f>
        <v>17823756960</v>
      </c>
    </row>
    <row r="8" spans="1:19" ht="30" customHeight="1">
      <c r="A8" s="30" t="s">
        <v>240</v>
      </c>
      <c r="C8" s="18" t="s">
        <v>241</v>
      </c>
      <c r="D8" s="15"/>
      <c r="E8" s="19">
        <v>4500000</v>
      </c>
      <c r="F8" s="15"/>
      <c r="G8" s="19">
        <v>620</v>
      </c>
      <c r="I8" s="8">
        <v>2790000000</v>
      </c>
      <c r="K8" s="38">
        <v>-383975192</v>
      </c>
      <c r="M8" s="8">
        <f>I8+K8</f>
        <v>2406024808</v>
      </c>
      <c r="O8" s="8">
        <v>2790000000</v>
      </c>
      <c r="Q8" s="38">
        <v>-383975192</v>
      </c>
      <c r="S8" s="8">
        <f>O8+Q8</f>
        <v>2406024808</v>
      </c>
    </row>
    <row r="9" spans="1:19" ht="30" customHeight="1">
      <c r="A9" s="30" t="s">
        <v>34</v>
      </c>
      <c r="C9" s="18" t="s">
        <v>151</v>
      </c>
      <c r="D9" s="15"/>
      <c r="E9" s="19">
        <v>6366883</v>
      </c>
      <c r="F9" s="15"/>
      <c r="G9" s="19">
        <v>500</v>
      </c>
      <c r="I9" s="8">
        <v>0</v>
      </c>
      <c r="K9" s="8">
        <v>0</v>
      </c>
      <c r="M9" s="8">
        <v>0</v>
      </c>
      <c r="O9" s="8">
        <v>3183441500</v>
      </c>
      <c r="Q9" s="38">
        <v>-296593929</v>
      </c>
      <c r="S9" s="8">
        <f>SUM(O9:Q9)</f>
        <v>2886847571</v>
      </c>
    </row>
    <row r="10" spans="1:19" ht="30" customHeight="1">
      <c r="A10" s="30" t="s">
        <v>36</v>
      </c>
      <c r="C10" s="18" t="s">
        <v>4</v>
      </c>
      <c r="D10" s="15"/>
      <c r="E10" s="19">
        <v>78000000</v>
      </c>
      <c r="F10" s="15"/>
      <c r="G10" s="19">
        <v>370</v>
      </c>
      <c r="I10" s="8">
        <v>0</v>
      </c>
      <c r="K10" s="8">
        <v>0</v>
      </c>
      <c r="M10" s="8">
        <v>0</v>
      </c>
      <c r="O10" s="8">
        <v>28860000000</v>
      </c>
      <c r="Q10" s="38">
        <v>0</v>
      </c>
      <c r="S10" s="8">
        <f t="shared" ref="S10:S23" si="0">SUM(O10:Q10)</f>
        <v>28860000000</v>
      </c>
    </row>
    <row r="11" spans="1:19" ht="30" customHeight="1">
      <c r="A11" s="30" t="s">
        <v>31</v>
      </c>
      <c r="C11" s="18" t="s">
        <v>152</v>
      </c>
      <c r="D11" s="15"/>
      <c r="E11" s="19">
        <v>316456557</v>
      </c>
      <c r="F11" s="15"/>
      <c r="G11" s="19">
        <v>280</v>
      </c>
      <c r="I11" s="8">
        <v>0</v>
      </c>
      <c r="K11" s="8">
        <v>0</v>
      </c>
      <c r="M11" s="8">
        <v>0</v>
      </c>
      <c r="O11" s="8">
        <v>88607835960</v>
      </c>
      <c r="Q11" s="38">
        <v>0</v>
      </c>
      <c r="S11" s="8">
        <f t="shared" si="0"/>
        <v>88607835960</v>
      </c>
    </row>
    <row r="12" spans="1:19" ht="30" customHeight="1">
      <c r="A12" s="30" t="s">
        <v>29</v>
      </c>
      <c r="C12" s="18" t="s">
        <v>153</v>
      </c>
      <c r="D12" s="15"/>
      <c r="E12" s="19">
        <v>25299999</v>
      </c>
      <c r="F12" s="15"/>
      <c r="G12" s="19">
        <v>160</v>
      </c>
      <c r="I12" s="8">
        <v>0</v>
      </c>
      <c r="K12" s="8">
        <v>0</v>
      </c>
      <c r="M12" s="8">
        <v>0</v>
      </c>
      <c r="O12" s="8">
        <v>4047999840</v>
      </c>
      <c r="Q12" s="38">
        <v>0</v>
      </c>
      <c r="S12" s="8">
        <f t="shared" si="0"/>
        <v>4047999840</v>
      </c>
    </row>
    <row r="13" spans="1:19" ht="30" customHeight="1">
      <c r="A13" s="30" t="s">
        <v>18</v>
      </c>
      <c r="C13" s="18" t="s">
        <v>4</v>
      </c>
      <c r="D13" s="15"/>
      <c r="E13" s="19">
        <v>1</v>
      </c>
      <c r="F13" s="15"/>
      <c r="G13" s="19">
        <v>90</v>
      </c>
      <c r="I13" s="8">
        <v>0</v>
      </c>
      <c r="K13" s="8">
        <v>0</v>
      </c>
      <c r="M13" s="8">
        <v>0</v>
      </c>
      <c r="O13" s="8">
        <v>90</v>
      </c>
      <c r="Q13" s="38">
        <v>-12</v>
      </c>
      <c r="S13" s="8">
        <f t="shared" si="0"/>
        <v>78</v>
      </c>
    </row>
    <row r="14" spans="1:19" ht="30" customHeight="1">
      <c r="A14" s="30" t="s">
        <v>22</v>
      </c>
      <c r="C14" s="18" t="s">
        <v>151</v>
      </c>
      <c r="D14" s="15"/>
      <c r="E14" s="19">
        <v>4927153</v>
      </c>
      <c r="F14" s="15"/>
      <c r="G14" s="19">
        <v>1610</v>
      </c>
      <c r="I14" s="8">
        <v>0</v>
      </c>
      <c r="K14" s="8">
        <v>0</v>
      </c>
      <c r="M14" s="8">
        <v>0</v>
      </c>
      <c r="O14" s="8">
        <v>7932716330</v>
      </c>
      <c r="Q14" s="38">
        <v>0</v>
      </c>
      <c r="S14" s="8">
        <f t="shared" si="0"/>
        <v>7932716330</v>
      </c>
    </row>
    <row r="15" spans="1:19" ht="30" customHeight="1">
      <c r="A15" s="30" t="s">
        <v>32</v>
      </c>
      <c r="C15" s="18" t="s">
        <v>154</v>
      </c>
      <c r="D15" s="15"/>
      <c r="E15" s="19">
        <v>2</v>
      </c>
      <c r="F15" s="15"/>
      <c r="G15" s="19">
        <v>62</v>
      </c>
      <c r="I15" s="8">
        <v>0</v>
      </c>
      <c r="K15" s="8">
        <v>0</v>
      </c>
      <c r="M15" s="8">
        <v>0</v>
      </c>
      <c r="O15" s="8">
        <v>124</v>
      </c>
      <c r="Q15" s="38">
        <v>-15</v>
      </c>
      <c r="S15" s="8">
        <f t="shared" si="0"/>
        <v>109</v>
      </c>
    </row>
    <row r="16" spans="1:19" ht="30" customHeight="1">
      <c r="A16" s="30" t="s">
        <v>33</v>
      </c>
      <c r="C16" s="18" t="s">
        <v>4</v>
      </c>
      <c r="D16" s="15"/>
      <c r="E16" s="19">
        <v>62362562</v>
      </c>
      <c r="F16" s="15"/>
      <c r="G16" s="19">
        <v>420</v>
      </c>
      <c r="I16" s="8">
        <v>0</v>
      </c>
      <c r="K16" s="8">
        <v>0</v>
      </c>
      <c r="M16" s="8">
        <v>0</v>
      </c>
      <c r="O16" s="8">
        <v>26192276040</v>
      </c>
      <c r="Q16" s="38">
        <v>0</v>
      </c>
      <c r="S16" s="8">
        <f t="shared" si="0"/>
        <v>26192276040</v>
      </c>
    </row>
    <row r="17" spans="1:19" ht="30" customHeight="1">
      <c r="A17" s="30" t="s">
        <v>35</v>
      </c>
      <c r="C17" s="18" t="s">
        <v>155</v>
      </c>
      <c r="D17" s="15"/>
      <c r="E17" s="19">
        <v>660000</v>
      </c>
      <c r="F17" s="15"/>
      <c r="G17" s="19">
        <v>722</v>
      </c>
      <c r="I17" s="8">
        <v>0</v>
      </c>
      <c r="K17" s="8">
        <v>0</v>
      </c>
      <c r="M17" s="8">
        <v>0</v>
      </c>
      <c r="O17" s="8">
        <v>476520000</v>
      </c>
      <c r="Q17" s="38">
        <v>-46000693</v>
      </c>
      <c r="S17" s="8">
        <f t="shared" si="0"/>
        <v>430519307</v>
      </c>
    </row>
    <row r="18" spans="1:19" ht="30" customHeight="1">
      <c r="A18" s="30" t="s">
        <v>15</v>
      </c>
      <c r="C18" s="18" t="s">
        <v>151</v>
      </c>
      <c r="D18" s="15"/>
      <c r="E18" s="19">
        <v>231037995</v>
      </c>
      <c r="F18" s="15"/>
      <c r="G18" s="19">
        <v>7</v>
      </c>
      <c r="I18" s="8">
        <v>0</v>
      </c>
      <c r="K18" s="8">
        <v>0</v>
      </c>
      <c r="M18" s="8">
        <v>0</v>
      </c>
      <c r="O18" s="8">
        <v>1617265965</v>
      </c>
      <c r="Q18" s="38">
        <v>-150676953</v>
      </c>
      <c r="S18" s="8">
        <f t="shared" si="0"/>
        <v>1466589012</v>
      </c>
    </row>
    <row r="19" spans="1:19" ht="30" customHeight="1">
      <c r="A19" s="30" t="s">
        <v>26</v>
      </c>
      <c r="C19" s="18" t="s">
        <v>155</v>
      </c>
      <c r="D19" s="15"/>
      <c r="E19" s="19">
        <v>2000591</v>
      </c>
      <c r="F19" s="15"/>
      <c r="G19" s="19">
        <v>1500</v>
      </c>
      <c r="I19" s="8">
        <v>0</v>
      </c>
      <c r="K19" s="8">
        <v>0</v>
      </c>
      <c r="M19" s="8">
        <v>0</v>
      </c>
      <c r="O19" s="8">
        <v>3000886500</v>
      </c>
      <c r="Q19" s="38">
        <v>-289689538</v>
      </c>
      <c r="S19" s="8">
        <f t="shared" si="0"/>
        <v>2711196962</v>
      </c>
    </row>
    <row r="20" spans="1:19" ht="30" customHeight="1">
      <c r="A20" s="30" t="s">
        <v>37</v>
      </c>
      <c r="C20" s="18" t="s">
        <v>153</v>
      </c>
      <c r="D20" s="15"/>
      <c r="E20" s="19">
        <v>281250</v>
      </c>
      <c r="F20" s="15"/>
      <c r="G20" s="19">
        <v>300</v>
      </c>
      <c r="I20" s="8">
        <v>0</v>
      </c>
      <c r="K20" s="8">
        <v>0</v>
      </c>
      <c r="M20" s="8">
        <v>0</v>
      </c>
      <c r="O20" s="8">
        <v>84375000</v>
      </c>
      <c r="Q20" s="38">
        <v>0</v>
      </c>
      <c r="S20" s="8">
        <f t="shared" si="0"/>
        <v>84375000</v>
      </c>
    </row>
    <row r="21" spans="1:19" ht="30" customHeight="1">
      <c r="A21" s="30" t="s">
        <v>25</v>
      </c>
      <c r="C21" s="18" t="s">
        <v>156</v>
      </c>
      <c r="D21" s="15"/>
      <c r="E21" s="19">
        <v>200000</v>
      </c>
      <c r="F21" s="15"/>
      <c r="G21" s="19">
        <v>600</v>
      </c>
      <c r="I21" s="8">
        <v>0</v>
      </c>
      <c r="K21" s="8">
        <v>0</v>
      </c>
      <c r="M21" s="8">
        <v>0</v>
      </c>
      <c r="O21" s="8">
        <v>120000000</v>
      </c>
      <c r="Q21" s="38">
        <v>0</v>
      </c>
      <c r="S21" s="8">
        <f t="shared" si="0"/>
        <v>120000000</v>
      </c>
    </row>
    <row r="22" spans="1:19" ht="30" customHeight="1">
      <c r="A22" s="30" t="s">
        <v>27</v>
      </c>
      <c r="C22" s="18" t="s">
        <v>4</v>
      </c>
      <c r="D22" s="15"/>
      <c r="E22" s="19">
        <v>199997</v>
      </c>
      <c r="F22" s="15"/>
      <c r="G22" s="19">
        <v>118</v>
      </c>
      <c r="I22" s="8">
        <v>0</v>
      </c>
      <c r="K22" s="8">
        <v>0</v>
      </c>
      <c r="M22" s="8">
        <v>0</v>
      </c>
      <c r="O22" s="8">
        <v>23599646</v>
      </c>
      <c r="Q22" s="38">
        <v>0</v>
      </c>
      <c r="S22" s="8">
        <f t="shared" si="0"/>
        <v>23599646</v>
      </c>
    </row>
    <row r="23" spans="1:19" ht="30" customHeight="1">
      <c r="A23" s="30" t="s">
        <v>23</v>
      </c>
      <c r="C23" s="18" t="s">
        <v>157</v>
      </c>
      <c r="D23" s="15"/>
      <c r="E23" s="19">
        <v>220000</v>
      </c>
      <c r="F23" s="15"/>
      <c r="G23" s="19">
        <v>2350</v>
      </c>
      <c r="I23" s="10">
        <v>0</v>
      </c>
      <c r="K23" s="10">
        <v>0</v>
      </c>
      <c r="M23" s="10">
        <v>0</v>
      </c>
      <c r="O23" s="10">
        <v>517000000</v>
      </c>
      <c r="Q23" s="39">
        <v>0</v>
      </c>
      <c r="S23" s="8">
        <f t="shared" si="0"/>
        <v>517000000</v>
      </c>
    </row>
    <row r="24" spans="1:19" ht="30" customHeight="1">
      <c r="A24" s="21" t="s">
        <v>45</v>
      </c>
      <c r="C24" s="8"/>
      <c r="E24" s="8"/>
      <c r="G24" s="8"/>
      <c r="I24" s="31">
        <f>SUM(I7:I23)</f>
        <v>2790000000</v>
      </c>
      <c r="J24" s="21"/>
      <c r="K24" s="40">
        <f>SUM(K7:K23)</f>
        <v>-383975192</v>
      </c>
      <c r="L24" s="21"/>
      <c r="M24" s="31">
        <f>SUM(M7:M23)</f>
        <v>2406024808</v>
      </c>
      <c r="N24" s="21"/>
      <c r="O24" s="31">
        <f>SUM(O7:O23)</f>
        <v>185277673955</v>
      </c>
      <c r="P24" s="21"/>
      <c r="Q24" s="40">
        <f>SUM(Q7:Q23)</f>
        <v>-1166936332</v>
      </c>
      <c r="R24" s="21"/>
      <c r="S24" s="31">
        <f>SUM(S7:S23)</f>
        <v>184110737623</v>
      </c>
    </row>
  </sheetData>
  <mergeCells count="8">
    <mergeCell ref="A1:S1"/>
    <mergeCell ref="A2:S2"/>
    <mergeCell ref="A3:S3"/>
    <mergeCell ref="A4:S4"/>
    <mergeCell ref="A5:A6"/>
    <mergeCell ref="C5:G5"/>
    <mergeCell ref="I5:M5"/>
    <mergeCell ref="O5:S5"/>
  </mergeCells>
  <pageMargins left="0.39" right="0.39" top="0.39" bottom="0.39" header="0" footer="0"/>
  <pageSetup scale="63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1:K6"/>
  <sheetViews>
    <sheetView rightToLeft="1" view="pageBreakPreview" zoomScaleNormal="100" zoomScaleSheetLayoutView="100" workbookViewId="0">
      <selection activeCell="A3" sqref="A3:K3"/>
    </sheetView>
  </sheetViews>
  <sheetFormatPr defaultRowHeight="30" customHeight="1"/>
  <cols>
    <col min="1" max="1" width="27.42578125" style="4" customWidth="1"/>
    <col min="2" max="2" width="1.28515625" style="4" customWidth="1"/>
    <col min="3" max="3" width="16.85546875" style="4" customWidth="1"/>
    <col min="4" max="4" width="1.28515625" style="4" customWidth="1"/>
    <col min="5" max="5" width="20.7109375" style="4" customWidth="1"/>
    <col min="6" max="6" width="1.28515625" style="4" customWidth="1"/>
    <col min="7" max="7" width="17.28515625" style="4" customWidth="1"/>
    <col min="8" max="8" width="1.28515625" style="4" customWidth="1"/>
    <col min="9" max="9" width="23.28515625" style="4" customWidth="1"/>
    <col min="10" max="10" width="1.28515625" style="4" customWidth="1"/>
    <col min="11" max="11" width="23.140625" style="4" customWidth="1"/>
    <col min="12" max="12" width="0.28515625" style="13" customWidth="1"/>
    <col min="13" max="16384" width="9.140625" style="13"/>
  </cols>
  <sheetData>
    <row r="1" spans="1:11" ht="30" customHeight="1">
      <c r="A1" s="151" t="s">
        <v>195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1" ht="30" customHeight="1">
      <c r="A2" s="151" t="s">
        <v>200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</row>
    <row r="3" spans="1:11" ht="30" customHeight="1">
      <c r="A3" s="151" t="s">
        <v>224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</row>
    <row r="4" spans="1:11" ht="30" customHeight="1">
      <c r="A4" s="168" t="s">
        <v>125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</row>
    <row r="5" spans="1:11" ht="24.75" customHeight="1">
      <c r="A5" s="151" t="s">
        <v>158</v>
      </c>
      <c r="C5" s="190" t="s">
        <v>159</v>
      </c>
      <c r="E5" s="190" t="s">
        <v>160</v>
      </c>
      <c r="G5" s="190" t="s">
        <v>161</v>
      </c>
      <c r="I5" s="1" t="s">
        <v>109</v>
      </c>
      <c r="K5" s="1" t="s">
        <v>110</v>
      </c>
    </row>
    <row r="6" spans="1:11" ht="27.75" customHeight="1">
      <c r="A6" s="173"/>
      <c r="C6" s="171"/>
      <c r="E6" s="171"/>
      <c r="G6" s="171"/>
      <c r="I6" s="12" t="s">
        <v>162</v>
      </c>
      <c r="K6" s="12" t="s">
        <v>162</v>
      </c>
    </row>
  </sheetData>
  <mergeCells count="8">
    <mergeCell ref="A1:K1"/>
    <mergeCell ref="A2:K2"/>
    <mergeCell ref="A3:K3"/>
    <mergeCell ref="A4:K4"/>
    <mergeCell ref="E5:E6"/>
    <mergeCell ref="G5:G6"/>
    <mergeCell ref="C5:C6"/>
    <mergeCell ref="A5:A6"/>
  </mergeCells>
  <pageMargins left="0.39" right="0.39" top="0.39" bottom="0.39" header="0" footer="0"/>
  <pageSetup scale="98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S6"/>
  <sheetViews>
    <sheetView rightToLeft="1" view="pageBreakPreview" topLeftCell="A4" zoomScaleNormal="100" zoomScaleSheetLayoutView="100" workbookViewId="0">
      <selection activeCell="A3" sqref="A3:S3"/>
    </sheetView>
  </sheetViews>
  <sheetFormatPr defaultRowHeight="30" customHeight="1"/>
  <cols>
    <col min="1" max="1" width="39" style="4" customWidth="1"/>
    <col min="2" max="2" width="1.28515625" style="4" customWidth="1"/>
    <col min="3" max="3" width="16.85546875" style="4" customWidth="1"/>
    <col min="4" max="4" width="1.28515625" style="4" customWidth="1"/>
    <col min="5" max="5" width="15.5703125" style="4" customWidth="1"/>
    <col min="6" max="6" width="1.28515625" style="4" customWidth="1"/>
    <col min="7" max="7" width="20.7109375" style="4" customWidth="1"/>
    <col min="8" max="8" width="1.28515625" style="4" customWidth="1"/>
    <col min="9" max="9" width="14.28515625" style="4" customWidth="1"/>
    <col min="10" max="10" width="1.28515625" style="4" customWidth="1"/>
    <col min="11" max="11" width="10.42578125" style="4" customWidth="1"/>
    <col min="12" max="12" width="1.28515625" style="4" customWidth="1"/>
    <col min="13" max="13" width="15.5703125" style="4" customWidth="1"/>
    <col min="14" max="14" width="1.28515625" style="4" customWidth="1"/>
    <col min="15" max="15" width="14.28515625" style="4" customWidth="1"/>
    <col min="16" max="16" width="1.28515625" style="4" customWidth="1"/>
    <col min="17" max="17" width="10.42578125" style="4" customWidth="1"/>
    <col min="18" max="18" width="1.28515625" style="4" customWidth="1"/>
    <col min="19" max="19" width="15.5703125" style="4" customWidth="1"/>
    <col min="20" max="20" width="0.28515625" style="13" customWidth="1"/>
    <col min="21" max="16384" width="9.140625" style="13"/>
  </cols>
  <sheetData>
    <row r="1" spans="1:19" ht="30" customHeight="1">
      <c r="A1" s="151" t="s">
        <v>195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</row>
    <row r="2" spans="1:19" ht="30" customHeight="1">
      <c r="A2" s="151" t="s">
        <v>199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</row>
    <row r="3" spans="1:19" ht="30" customHeight="1">
      <c r="A3" s="151" t="s">
        <v>224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</row>
    <row r="4" spans="1:19" ht="30" customHeight="1">
      <c r="A4" s="168" t="s">
        <v>163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</row>
    <row r="5" spans="1:19" ht="24.75" customHeight="1">
      <c r="A5" s="169" t="s">
        <v>99</v>
      </c>
      <c r="C5" s="190" t="s">
        <v>164</v>
      </c>
      <c r="E5" s="190" t="s">
        <v>77</v>
      </c>
      <c r="G5" s="190" t="s">
        <v>165</v>
      </c>
      <c r="I5" s="169" t="s">
        <v>109</v>
      </c>
      <c r="J5" s="169"/>
      <c r="K5" s="169"/>
      <c r="L5" s="169"/>
      <c r="M5" s="169"/>
      <c r="O5" s="169" t="s">
        <v>110</v>
      </c>
      <c r="P5" s="169"/>
      <c r="Q5" s="169"/>
      <c r="R5" s="169"/>
      <c r="S5" s="169"/>
    </row>
    <row r="6" spans="1:19" ht="25.5" customHeight="1">
      <c r="A6" s="169"/>
      <c r="C6" s="171"/>
      <c r="E6" s="171"/>
      <c r="G6" s="171"/>
      <c r="I6" s="12" t="s">
        <v>166</v>
      </c>
      <c r="J6" s="5"/>
      <c r="K6" s="12" t="s">
        <v>148</v>
      </c>
      <c r="L6" s="5"/>
      <c r="M6" s="12" t="s">
        <v>167</v>
      </c>
      <c r="O6" s="12" t="s">
        <v>166</v>
      </c>
      <c r="P6" s="5"/>
      <c r="Q6" s="12" t="s">
        <v>148</v>
      </c>
      <c r="R6" s="5"/>
      <c r="S6" s="12" t="s">
        <v>167</v>
      </c>
    </row>
  </sheetData>
  <mergeCells count="10">
    <mergeCell ref="A1:S1"/>
    <mergeCell ref="A2:S2"/>
    <mergeCell ref="A3:S3"/>
    <mergeCell ref="A4:S4"/>
    <mergeCell ref="A5:A6"/>
    <mergeCell ref="I5:M5"/>
    <mergeCell ref="O5:S5"/>
    <mergeCell ref="C5:C6"/>
    <mergeCell ref="G5:G6"/>
    <mergeCell ref="E5:E6"/>
  </mergeCells>
  <pageMargins left="0.39" right="0.39" top="0.39" bottom="0.39" header="0" footer="0"/>
  <pageSetup scale="72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M12"/>
  <sheetViews>
    <sheetView rightToLeft="1" view="pageBreakPreview" zoomScaleNormal="100" zoomScaleSheetLayoutView="100" workbookViewId="0">
      <selection activeCell="C10" sqref="C10"/>
    </sheetView>
  </sheetViews>
  <sheetFormatPr defaultRowHeight="30" customHeight="1"/>
  <cols>
    <col min="1" max="1" width="41.5703125" style="4" customWidth="1"/>
    <col min="2" max="2" width="1.28515625" style="4" customWidth="1"/>
    <col min="3" max="3" width="14.28515625" style="4" customWidth="1"/>
    <col min="4" max="4" width="1.28515625" style="4" customWidth="1"/>
    <col min="5" max="5" width="10.42578125" style="4" customWidth="1"/>
    <col min="6" max="6" width="1.28515625" style="4" customWidth="1"/>
    <col min="7" max="7" width="15.5703125" style="4" customWidth="1"/>
    <col min="8" max="8" width="1.28515625" style="4" customWidth="1"/>
    <col min="9" max="9" width="14.28515625" style="4" customWidth="1"/>
    <col min="10" max="10" width="1.28515625" style="4" customWidth="1"/>
    <col min="11" max="11" width="10.42578125" style="4" customWidth="1"/>
    <col min="12" max="12" width="1.28515625" style="4" customWidth="1"/>
    <col min="13" max="13" width="15.5703125" style="4" customWidth="1"/>
    <col min="14" max="14" width="0.28515625" style="13" customWidth="1"/>
    <col min="15" max="16384" width="9.140625" style="13"/>
  </cols>
  <sheetData>
    <row r="1" spans="1:13" ht="30" customHeight="1">
      <c r="A1" s="151" t="s">
        <v>195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2" spans="1:13" ht="30" customHeight="1">
      <c r="A2" s="151" t="s">
        <v>199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</row>
    <row r="3" spans="1:13" ht="30" customHeight="1">
      <c r="A3" s="151" t="s">
        <v>224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</row>
    <row r="4" spans="1:13" ht="30" customHeight="1">
      <c r="A4" s="168" t="s">
        <v>168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</row>
    <row r="5" spans="1:13" ht="30" customHeight="1">
      <c r="A5" s="169" t="s">
        <v>99</v>
      </c>
      <c r="C5" s="169" t="s">
        <v>109</v>
      </c>
      <c r="D5" s="169"/>
      <c r="E5" s="169"/>
      <c r="F5" s="169"/>
      <c r="G5" s="169"/>
      <c r="I5" s="169" t="s">
        <v>110</v>
      </c>
      <c r="J5" s="169"/>
      <c r="K5" s="169"/>
      <c r="L5" s="169"/>
      <c r="M5" s="169"/>
    </row>
    <row r="6" spans="1:13" ht="30" customHeight="1">
      <c r="A6" s="169"/>
      <c r="C6" s="12" t="s">
        <v>166</v>
      </c>
      <c r="D6" s="5"/>
      <c r="E6" s="12" t="s">
        <v>148</v>
      </c>
      <c r="F6" s="5"/>
      <c r="G6" s="12" t="s">
        <v>167</v>
      </c>
      <c r="I6" s="12" t="s">
        <v>166</v>
      </c>
      <c r="J6" s="5"/>
      <c r="K6" s="12" t="s">
        <v>148</v>
      </c>
      <c r="L6" s="5"/>
      <c r="M6" s="12" t="s">
        <v>167</v>
      </c>
    </row>
    <row r="7" spans="1:13" ht="30" customHeight="1">
      <c r="A7" s="29" t="s">
        <v>92</v>
      </c>
      <c r="C7" s="6">
        <v>8174</v>
      </c>
      <c r="E7" s="6">
        <v>0</v>
      </c>
      <c r="G7" s="6">
        <f>C7</f>
        <v>8174</v>
      </c>
      <c r="I7" s="6">
        <v>673698</v>
      </c>
      <c r="K7" s="6">
        <v>0</v>
      </c>
      <c r="M7" s="6">
        <f>I7</f>
        <v>673698</v>
      </c>
    </row>
    <row r="8" spans="1:13" ht="30" customHeight="1">
      <c r="A8" s="30" t="s">
        <v>93</v>
      </c>
      <c r="C8" s="8">
        <v>131397</v>
      </c>
      <c r="E8" s="8">
        <v>0</v>
      </c>
      <c r="G8" s="8">
        <f t="shared" ref="G8:G11" si="0">C8</f>
        <v>131397</v>
      </c>
      <c r="I8" s="8">
        <v>526031</v>
      </c>
      <c r="K8" s="8">
        <v>0</v>
      </c>
      <c r="M8" s="8">
        <f t="shared" ref="M8:M11" si="1">I8</f>
        <v>526031</v>
      </c>
    </row>
    <row r="9" spans="1:13" ht="30" customHeight="1">
      <c r="A9" s="30" t="s">
        <v>94</v>
      </c>
      <c r="C9" s="8">
        <v>25498</v>
      </c>
      <c r="E9" s="8">
        <v>0</v>
      </c>
      <c r="G9" s="8">
        <f t="shared" si="0"/>
        <v>25498</v>
      </c>
      <c r="I9" s="8">
        <v>473270570</v>
      </c>
      <c r="K9" s="8">
        <v>0</v>
      </c>
      <c r="M9" s="8">
        <f t="shared" si="1"/>
        <v>473270570</v>
      </c>
    </row>
    <row r="10" spans="1:13" ht="30" customHeight="1">
      <c r="A10" s="30" t="s">
        <v>92</v>
      </c>
      <c r="C10" s="8">
        <v>39790</v>
      </c>
      <c r="E10" s="8">
        <v>0</v>
      </c>
      <c r="G10" s="8">
        <f>C10+E10</f>
        <v>39790</v>
      </c>
      <c r="I10" s="8">
        <v>82213</v>
      </c>
      <c r="K10" s="8">
        <v>0</v>
      </c>
      <c r="M10" s="8">
        <f>I10+K10</f>
        <v>82213</v>
      </c>
    </row>
    <row r="11" spans="1:13" ht="30" customHeight="1">
      <c r="A11" s="30" t="s">
        <v>95</v>
      </c>
      <c r="C11" s="10">
        <v>29671</v>
      </c>
      <c r="E11" s="10">
        <v>0</v>
      </c>
      <c r="G11" s="8">
        <f t="shared" si="0"/>
        <v>29671</v>
      </c>
      <c r="I11" s="10">
        <v>59191</v>
      </c>
      <c r="K11" s="10">
        <v>0</v>
      </c>
      <c r="M11" s="8">
        <f t="shared" si="1"/>
        <v>59191</v>
      </c>
    </row>
    <row r="12" spans="1:13" ht="30" customHeight="1">
      <c r="A12" s="21" t="s">
        <v>45</v>
      </c>
      <c r="C12" s="31">
        <f>SUM(C7:C11)</f>
        <v>234530</v>
      </c>
      <c r="D12" s="21"/>
      <c r="E12" s="31">
        <v>0</v>
      </c>
      <c r="F12" s="21"/>
      <c r="G12" s="31">
        <f>SUM(G7:G11)</f>
        <v>234530</v>
      </c>
      <c r="H12" s="21"/>
      <c r="I12" s="31">
        <f>SUM(I7:I11)</f>
        <v>474611703</v>
      </c>
      <c r="J12" s="21"/>
      <c r="K12" s="31">
        <v>0</v>
      </c>
      <c r="L12" s="21"/>
      <c r="M12" s="31">
        <f>SUM(M7:M11)</f>
        <v>474611703</v>
      </c>
    </row>
  </sheetData>
  <mergeCells count="7">
    <mergeCell ref="A1:M1"/>
    <mergeCell ref="A2:M2"/>
    <mergeCell ref="A3:M3"/>
    <mergeCell ref="A4:M4"/>
    <mergeCell ref="A5:A6"/>
    <mergeCell ref="C5:G5"/>
    <mergeCell ref="I5:M5"/>
  </mergeCells>
  <pageMargins left="0.39" right="0.39" top="0.39" bottom="0.39" header="0" footer="0"/>
  <pageSetup fitToHeight="0" orientation="landscape" r:id="rId1"/>
  <ignoredErrors>
    <ignoredError sqref="G10 M10" 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Q47"/>
  <sheetViews>
    <sheetView rightToLeft="1" topLeftCell="A2" zoomScaleNormal="100" zoomScaleSheetLayoutView="70" workbookViewId="0">
      <selection activeCell="K47" sqref="K47"/>
    </sheetView>
  </sheetViews>
  <sheetFormatPr defaultRowHeight="30" customHeight="1"/>
  <cols>
    <col min="1" max="1" width="30.85546875" style="4" customWidth="1"/>
    <col min="2" max="2" width="1.28515625" style="4" customWidth="1"/>
    <col min="3" max="3" width="15.28515625" style="4" customWidth="1"/>
    <col min="4" max="4" width="1.28515625" style="4" customWidth="1"/>
    <col min="5" max="5" width="19.140625" style="4" customWidth="1"/>
    <col min="6" max="6" width="1.28515625" style="4" customWidth="1"/>
    <col min="7" max="7" width="19" style="4" customWidth="1"/>
    <col min="8" max="8" width="1.28515625" style="4" customWidth="1"/>
    <col min="9" max="9" width="20.85546875" style="4" customWidth="1"/>
    <col min="10" max="10" width="1.28515625" style="4" customWidth="1"/>
    <col min="11" max="11" width="16.7109375" style="4" customWidth="1"/>
    <col min="12" max="12" width="1.28515625" style="4" customWidth="1"/>
    <col min="13" max="13" width="22.42578125" style="4" customWidth="1"/>
    <col min="14" max="14" width="1.28515625" style="4" customWidth="1"/>
    <col min="15" max="15" width="21.7109375" style="38" customWidth="1"/>
    <col min="16" max="16" width="1.28515625" style="4" customWidth="1"/>
    <col min="17" max="17" width="20.5703125" style="38" customWidth="1"/>
    <col min="18" max="18" width="0.28515625" style="13" customWidth="1"/>
    <col min="19" max="19" width="9.140625" style="13"/>
    <col min="20" max="20" width="12.140625" style="13" bestFit="1" customWidth="1"/>
    <col min="21" max="16384" width="9.140625" style="13"/>
  </cols>
  <sheetData>
    <row r="1" spans="1:17" ht="30" customHeight="1">
      <c r="A1" s="151" t="s">
        <v>195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</row>
    <row r="2" spans="1:17" ht="30" customHeight="1">
      <c r="A2" s="151" t="s">
        <v>199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</row>
    <row r="3" spans="1:17" ht="30" customHeight="1">
      <c r="A3" s="151" t="s">
        <v>224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</row>
    <row r="4" spans="1:17" ht="30" customHeight="1">
      <c r="A4" s="168" t="s">
        <v>169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</row>
    <row r="5" spans="1:17" ht="22.5" customHeight="1">
      <c r="A5" s="169" t="s">
        <v>99</v>
      </c>
      <c r="C5" s="169" t="s">
        <v>109</v>
      </c>
      <c r="D5" s="169"/>
      <c r="E5" s="169"/>
      <c r="F5" s="169"/>
      <c r="G5" s="169"/>
      <c r="H5" s="169"/>
      <c r="I5" s="169"/>
      <c r="K5" s="169" t="s">
        <v>110</v>
      </c>
      <c r="L5" s="169"/>
      <c r="M5" s="169"/>
      <c r="N5" s="169"/>
      <c r="O5" s="169"/>
      <c r="P5" s="169"/>
      <c r="Q5" s="169"/>
    </row>
    <row r="6" spans="1:17" ht="43.5" customHeight="1">
      <c r="A6" s="169"/>
      <c r="C6" s="12" t="s">
        <v>9</v>
      </c>
      <c r="D6" s="5"/>
      <c r="E6" s="12" t="s">
        <v>170</v>
      </c>
      <c r="F6" s="5"/>
      <c r="G6" s="12" t="s">
        <v>171</v>
      </c>
      <c r="H6" s="5"/>
      <c r="I6" s="12" t="s">
        <v>172</v>
      </c>
      <c r="K6" s="12" t="s">
        <v>9</v>
      </c>
      <c r="L6" s="5"/>
      <c r="M6" s="12" t="s">
        <v>170</v>
      </c>
      <c r="N6" s="5"/>
      <c r="O6" s="36" t="s">
        <v>171</v>
      </c>
      <c r="P6" s="5"/>
      <c r="Q6" s="36" t="s">
        <v>172</v>
      </c>
    </row>
    <row r="7" spans="1:17" ht="29.25" customHeight="1">
      <c r="A7" s="57" t="s">
        <v>15</v>
      </c>
      <c r="B7" s="53"/>
      <c r="C7" s="61">
        <v>48000000</v>
      </c>
      <c r="D7" s="53"/>
      <c r="E7" s="61">
        <v>50158572636</v>
      </c>
      <c r="F7" s="53"/>
      <c r="G7" s="75">
        <v>74529892851</v>
      </c>
      <c r="H7" s="53"/>
      <c r="I7" s="125">
        <f t="shared" ref="I7:I21" si="0">E7-G7</f>
        <v>-24371320215</v>
      </c>
      <c r="J7" s="53"/>
      <c r="K7" s="61">
        <v>54000000</v>
      </c>
      <c r="L7" s="53"/>
      <c r="M7" s="61">
        <v>55818693382</v>
      </c>
      <c r="N7" s="53"/>
      <c r="O7" s="125">
        <v>83846129449</v>
      </c>
      <c r="P7" s="53"/>
      <c r="Q7" s="125">
        <f t="shared" ref="Q7:Q41" si="1">M7-O7</f>
        <v>-28027436067</v>
      </c>
    </row>
    <row r="8" spans="1:17" ht="29.25" customHeight="1">
      <c r="A8" s="57" t="s">
        <v>235</v>
      </c>
      <c r="B8" s="53"/>
      <c r="C8" s="61">
        <v>80000000</v>
      </c>
      <c r="D8" s="53"/>
      <c r="E8" s="61">
        <v>30566915590</v>
      </c>
      <c r="F8" s="53"/>
      <c r="G8" s="75">
        <v>32852554939</v>
      </c>
      <c r="H8" s="53"/>
      <c r="I8" s="76">
        <f t="shared" si="0"/>
        <v>-2285639349</v>
      </c>
      <c r="J8" s="53"/>
      <c r="K8" s="61">
        <v>80000000</v>
      </c>
      <c r="L8" s="53"/>
      <c r="M8" s="61">
        <v>30566915590</v>
      </c>
      <c r="N8" s="53"/>
      <c r="O8" s="75">
        <v>32852554939</v>
      </c>
      <c r="P8" s="53"/>
      <c r="Q8" s="76">
        <f t="shared" si="1"/>
        <v>-2285639349</v>
      </c>
    </row>
    <row r="9" spans="1:17" ht="29.25" customHeight="1">
      <c r="A9" s="57" t="s">
        <v>17</v>
      </c>
      <c r="B9" s="53"/>
      <c r="C9" s="61">
        <v>1750000</v>
      </c>
      <c r="D9" s="53"/>
      <c r="E9" s="61">
        <v>6326945957</v>
      </c>
      <c r="F9" s="53"/>
      <c r="G9" s="75">
        <v>6580859512</v>
      </c>
      <c r="H9" s="53"/>
      <c r="I9" s="76">
        <f t="shared" si="0"/>
        <v>-253913555</v>
      </c>
      <c r="J9" s="53"/>
      <c r="K9" s="61">
        <v>1750000</v>
      </c>
      <c r="L9" s="53"/>
      <c r="M9" s="61">
        <v>6326945957</v>
      </c>
      <c r="N9" s="53"/>
      <c r="O9" s="75">
        <v>6580859512</v>
      </c>
      <c r="P9" s="53"/>
      <c r="Q9" s="76">
        <f t="shared" si="1"/>
        <v>-253913555</v>
      </c>
    </row>
    <row r="10" spans="1:17" ht="29.25" customHeight="1">
      <c r="A10" s="57" t="s">
        <v>236</v>
      </c>
      <c r="B10" s="53"/>
      <c r="C10" s="61">
        <v>35750</v>
      </c>
      <c r="D10" s="53"/>
      <c r="E10" s="61">
        <v>1672988574</v>
      </c>
      <c r="F10" s="53"/>
      <c r="G10" s="75">
        <v>1858600136</v>
      </c>
      <c r="H10" s="53"/>
      <c r="I10" s="76">
        <f t="shared" si="0"/>
        <v>-185611562</v>
      </c>
      <c r="J10" s="53"/>
      <c r="K10" s="61">
        <v>35800</v>
      </c>
      <c r="L10" s="53"/>
      <c r="M10" s="61">
        <v>1675332050</v>
      </c>
      <c r="N10" s="53"/>
      <c r="O10" s="76">
        <v>1861199577</v>
      </c>
      <c r="P10" s="53"/>
      <c r="Q10" s="76">
        <f t="shared" si="1"/>
        <v>-185867527</v>
      </c>
    </row>
    <row r="11" spans="1:17" ht="29.25" customHeight="1">
      <c r="A11" s="57" t="s">
        <v>237</v>
      </c>
      <c r="B11" s="53"/>
      <c r="C11" s="61">
        <v>4747927</v>
      </c>
      <c r="D11" s="53"/>
      <c r="E11" s="61">
        <v>12576556389</v>
      </c>
      <c r="F11" s="53"/>
      <c r="G11" s="75">
        <v>13210375317</v>
      </c>
      <c r="H11" s="53"/>
      <c r="I11" s="76">
        <f t="shared" si="0"/>
        <v>-633818928</v>
      </c>
      <c r="J11" s="53"/>
      <c r="K11" s="61">
        <v>4747927</v>
      </c>
      <c r="L11" s="53"/>
      <c r="M11" s="61">
        <v>12576556389</v>
      </c>
      <c r="N11" s="53"/>
      <c r="O11" s="75">
        <v>13210375317</v>
      </c>
      <c r="P11" s="53"/>
      <c r="Q11" s="76">
        <f t="shared" si="1"/>
        <v>-633818928</v>
      </c>
    </row>
    <row r="12" spans="1:17" ht="29.25" customHeight="1">
      <c r="A12" s="57" t="s">
        <v>238</v>
      </c>
      <c r="B12" s="53"/>
      <c r="C12" s="61">
        <v>16800000</v>
      </c>
      <c r="D12" s="53"/>
      <c r="E12" s="61">
        <v>118361534146</v>
      </c>
      <c r="F12" s="53"/>
      <c r="G12" s="75">
        <v>108612062071</v>
      </c>
      <c r="H12" s="53"/>
      <c r="I12" s="76">
        <f t="shared" si="0"/>
        <v>9749472075</v>
      </c>
      <c r="J12" s="53"/>
      <c r="K12" s="61">
        <v>16800000</v>
      </c>
      <c r="L12" s="53"/>
      <c r="M12" s="61">
        <v>118361534146</v>
      </c>
      <c r="N12" s="53"/>
      <c r="O12" s="75">
        <v>108612062071</v>
      </c>
      <c r="P12" s="53"/>
      <c r="Q12" s="76">
        <f t="shared" si="1"/>
        <v>9749472075</v>
      </c>
    </row>
    <row r="13" spans="1:17" ht="29.25" customHeight="1">
      <c r="A13" s="57" t="s">
        <v>25</v>
      </c>
      <c r="B13" s="53"/>
      <c r="C13" s="61">
        <v>200000</v>
      </c>
      <c r="D13" s="53"/>
      <c r="E13" s="61">
        <v>1266419705</v>
      </c>
      <c r="F13" s="53"/>
      <c r="G13" s="75">
        <v>1429443900</v>
      </c>
      <c r="H13" s="53"/>
      <c r="I13" s="76">
        <f t="shared" si="0"/>
        <v>-163024195</v>
      </c>
      <c r="J13" s="53"/>
      <c r="K13" s="61">
        <v>200000</v>
      </c>
      <c r="L13" s="53"/>
      <c r="M13" s="61">
        <v>1266419705</v>
      </c>
      <c r="N13" s="53"/>
      <c r="O13" s="75">
        <v>1429443900</v>
      </c>
      <c r="P13" s="53"/>
      <c r="Q13" s="76">
        <f t="shared" si="1"/>
        <v>-163024195</v>
      </c>
    </row>
    <row r="14" spans="1:17" ht="29.25" customHeight="1">
      <c r="A14" s="57" t="s">
        <v>231</v>
      </c>
      <c r="B14" s="53"/>
      <c r="C14" s="61">
        <v>148981</v>
      </c>
      <c r="D14" s="53"/>
      <c r="E14" s="61">
        <v>6375361465</v>
      </c>
      <c r="F14" s="53"/>
      <c r="G14" s="75">
        <v>6183729277</v>
      </c>
      <c r="H14" s="53"/>
      <c r="I14" s="76">
        <f t="shared" si="0"/>
        <v>191632188</v>
      </c>
      <c r="J14" s="53"/>
      <c r="K14" s="61">
        <v>148981</v>
      </c>
      <c r="L14" s="53"/>
      <c r="M14" s="61">
        <v>6375361465</v>
      </c>
      <c r="N14" s="53"/>
      <c r="O14" s="75">
        <v>6183729277</v>
      </c>
      <c r="P14" s="53"/>
      <c r="Q14" s="76">
        <f t="shared" si="1"/>
        <v>191632188</v>
      </c>
    </row>
    <row r="15" spans="1:17" ht="29.25" customHeight="1">
      <c r="A15" s="57" t="s">
        <v>37</v>
      </c>
      <c r="B15" s="53"/>
      <c r="C15" s="61">
        <v>281250</v>
      </c>
      <c r="D15" s="53"/>
      <c r="E15" s="61">
        <v>4780759252</v>
      </c>
      <c r="F15" s="53"/>
      <c r="G15" s="75">
        <v>5088293437</v>
      </c>
      <c r="H15" s="53"/>
      <c r="I15" s="76">
        <f t="shared" si="0"/>
        <v>-307534185</v>
      </c>
      <c r="J15" s="53"/>
      <c r="K15" s="61">
        <v>281250</v>
      </c>
      <c r="L15" s="53"/>
      <c r="M15" s="61">
        <v>4780759252</v>
      </c>
      <c r="N15" s="53"/>
      <c r="O15" s="75">
        <v>5088293437</v>
      </c>
      <c r="P15" s="53"/>
      <c r="Q15" s="76">
        <f t="shared" si="1"/>
        <v>-307534185</v>
      </c>
    </row>
    <row r="16" spans="1:17" ht="29.25" customHeight="1">
      <c r="A16" s="57" t="s">
        <v>31</v>
      </c>
      <c r="B16" s="53"/>
      <c r="C16" s="61">
        <v>10000000</v>
      </c>
      <c r="D16" s="53"/>
      <c r="E16" s="61">
        <v>26885154312</v>
      </c>
      <c r="F16" s="53"/>
      <c r="G16" s="75">
        <v>33832166465</v>
      </c>
      <c r="H16" s="53"/>
      <c r="I16" s="76">
        <f t="shared" si="0"/>
        <v>-6947012153</v>
      </c>
      <c r="J16" s="53"/>
      <c r="K16" s="61">
        <v>16000000</v>
      </c>
      <c r="L16" s="53"/>
      <c r="M16" s="61">
        <v>45374484387</v>
      </c>
      <c r="N16" s="53"/>
      <c r="O16" s="76">
        <v>54707216463</v>
      </c>
      <c r="P16" s="53"/>
      <c r="Q16" s="76">
        <f t="shared" si="1"/>
        <v>-9332732076</v>
      </c>
    </row>
    <row r="17" spans="1:17" ht="29.25" customHeight="1">
      <c r="A17" s="57" t="s">
        <v>22</v>
      </c>
      <c r="B17" s="53"/>
      <c r="C17" s="61">
        <v>1150000</v>
      </c>
      <c r="D17" s="53"/>
      <c r="E17" s="61">
        <v>24493392107</v>
      </c>
      <c r="F17" s="53"/>
      <c r="G17" s="75">
        <v>23299048333</v>
      </c>
      <c r="H17" s="53"/>
      <c r="I17" s="76">
        <f t="shared" si="0"/>
        <v>1194343774</v>
      </c>
      <c r="J17" s="53"/>
      <c r="K17" s="61">
        <v>2150000</v>
      </c>
      <c r="L17" s="53"/>
      <c r="M17" s="61">
        <v>43123931257</v>
      </c>
      <c r="N17" s="53"/>
      <c r="O17" s="76">
        <v>44124395844</v>
      </c>
      <c r="P17" s="53"/>
      <c r="Q17" s="76">
        <f t="shared" si="1"/>
        <v>-1000464587</v>
      </c>
    </row>
    <row r="18" spans="1:17" ht="29.25" customHeight="1">
      <c r="A18" s="57" t="s">
        <v>27</v>
      </c>
      <c r="B18" s="53"/>
      <c r="C18" s="61">
        <v>199997</v>
      </c>
      <c r="D18" s="53"/>
      <c r="E18" s="61">
        <v>1350300231</v>
      </c>
      <c r="F18" s="53"/>
      <c r="G18" s="75">
        <v>1540754388</v>
      </c>
      <c r="H18" s="53"/>
      <c r="I18" s="76">
        <f t="shared" si="0"/>
        <v>-190454157</v>
      </c>
      <c r="J18" s="53"/>
      <c r="K18" s="61">
        <v>199997</v>
      </c>
      <c r="L18" s="53"/>
      <c r="M18" s="61">
        <v>1350300231</v>
      </c>
      <c r="N18" s="53"/>
      <c r="O18" s="75">
        <v>1540754388</v>
      </c>
      <c r="P18" s="53"/>
      <c r="Q18" s="76">
        <f t="shared" si="1"/>
        <v>-190454157</v>
      </c>
    </row>
    <row r="19" spans="1:17" ht="29.25" customHeight="1">
      <c r="A19" s="57" t="s">
        <v>28</v>
      </c>
      <c r="B19" s="53"/>
      <c r="C19" s="61">
        <v>15851060</v>
      </c>
      <c r="D19" s="53"/>
      <c r="E19" s="61">
        <v>76417264421</v>
      </c>
      <c r="F19" s="53"/>
      <c r="G19" s="75">
        <v>72670113418</v>
      </c>
      <c r="H19" s="53"/>
      <c r="I19" s="76">
        <f t="shared" si="0"/>
        <v>3747151003</v>
      </c>
      <c r="J19" s="53"/>
      <c r="K19" s="61">
        <v>16451060</v>
      </c>
      <c r="L19" s="53"/>
      <c r="M19" s="61">
        <v>79026446863</v>
      </c>
      <c r="N19" s="53"/>
      <c r="O19" s="76">
        <v>75420848579</v>
      </c>
      <c r="P19" s="53"/>
      <c r="Q19" s="76">
        <f t="shared" si="1"/>
        <v>3605598284</v>
      </c>
    </row>
    <row r="20" spans="1:17" ht="29.25" customHeight="1">
      <c r="A20" s="57" t="s">
        <v>35</v>
      </c>
      <c r="B20" s="53"/>
      <c r="C20" s="61">
        <v>660000</v>
      </c>
      <c r="D20" s="53"/>
      <c r="E20" s="61">
        <v>10162042485</v>
      </c>
      <c r="F20" s="53"/>
      <c r="G20" s="75">
        <v>12859030800</v>
      </c>
      <c r="H20" s="53"/>
      <c r="I20" s="76">
        <f t="shared" si="0"/>
        <v>-2696988315</v>
      </c>
      <c r="J20" s="53"/>
      <c r="K20" s="61">
        <v>660000</v>
      </c>
      <c r="L20" s="53"/>
      <c r="M20" s="61">
        <v>10162042485</v>
      </c>
      <c r="N20" s="53"/>
      <c r="O20" s="75">
        <v>12859030800</v>
      </c>
      <c r="P20" s="53"/>
      <c r="Q20" s="76">
        <f t="shared" si="1"/>
        <v>-2696988315</v>
      </c>
    </row>
    <row r="21" spans="1:17" ht="29.25" customHeight="1">
      <c r="A21" s="57" t="s">
        <v>39</v>
      </c>
      <c r="B21" s="53"/>
      <c r="C21" s="61">
        <v>100000</v>
      </c>
      <c r="D21" s="53"/>
      <c r="E21" s="61">
        <v>1018410321</v>
      </c>
      <c r="F21" s="53"/>
      <c r="G21" s="75">
        <v>1298229300</v>
      </c>
      <c r="H21" s="53"/>
      <c r="I21" s="76">
        <f t="shared" si="0"/>
        <v>-279818979</v>
      </c>
      <c r="J21" s="53"/>
      <c r="K21" s="61">
        <v>100000</v>
      </c>
      <c r="L21" s="53"/>
      <c r="M21" s="61">
        <v>1018410321</v>
      </c>
      <c r="N21" s="53"/>
      <c r="O21" s="75">
        <v>1298229300</v>
      </c>
      <c r="P21" s="53"/>
      <c r="Q21" s="76">
        <f t="shared" si="1"/>
        <v>-279818979</v>
      </c>
    </row>
    <row r="22" spans="1:17" ht="29.25" customHeight="1">
      <c r="A22" s="57" t="s">
        <v>207</v>
      </c>
      <c r="B22" s="53"/>
      <c r="C22" s="61">
        <v>0</v>
      </c>
      <c r="D22" s="53"/>
      <c r="E22" s="61">
        <v>0</v>
      </c>
      <c r="F22" s="53"/>
      <c r="G22" s="75">
        <v>0</v>
      </c>
      <c r="H22" s="53"/>
      <c r="I22" s="126">
        <f>SUM(E22:G22)</f>
        <v>0</v>
      </c>
      <c r="J22" s="53"/>
      <c r="K22" s="61">
        <v>5000000</v>
      </c>
      <c r="L22" s="53"/>
      <c r="M22" s="61">
        <v>7961346540</v>
      </c>
      <c r="N22" s="53"/>
      <c r="O22" s="75">
        <v>7702628346</v>
      </c>
      <c r="P22" s="53"/>
      <c r="Q22" s="76">
        <f t="shared" si="1"/>
        <v>258718194</v>
      </c>
    </row>
    <row r="23" spans="1:17" s="51" customFormat="1" ht="30" customHeight="1">
      <c r="A23" s="57" t="s">
        <v>34</v>
      </c>
      <c r="B23" s="53"/>
      <c r="C23" s="58">
        <v>0</v>
      </c>
      <c r="D23" s="53"/>
      <c r="E23" s="58">
        <v>0</v>
      </c>
      <c r="F23" s="53"/>
      <c r="G23" s="58">
        <v>0</v>
      </c>
      <c r="H23" s="53"/>
      <c r="I23" s="64">
        <v>0</v>
      </c>
      <c r="J23" s="53"/>
      <c r="K23" s="61">
        <v>1</v>
      </c>
      <c r="L23" s="66"/>
      <c r="M23" s="61">
        <v>1</v>
      </c>
      <c r="N23" s="66"/>
      <c r="O23" s="75">
        <v>3086</v>
      </c>
      <c r="P23" s="53"/>
      <c r="Q23" s="76">
        <f t="shared" si="1"/>
        <v>-3085</v>
      </c>
    </row>
    <row r="24" spans="1:17" s="51" customFormat="1" ht="30" customHeight="1">
      <c r="A24" s="57" t="s">
        <v>29</v>
      </c>
      <c r="B24" s="53"/>
      <c r="C24" s="58">
        <v>0</v>
      </c>
      <c r="D24" s="53"/>
      <c r="E24" s="58">
        <v>0</v>
      </c>
      <c r="F24" s="53"/>
      <c r="G24" s="58">
        <v>0</v>
      </c>
      <c r="H24" s="53"/>
      <c r="I24" s="64">
        <v>0</v>
      </c>
      <c r="J24" s="53"/>
      <c r="K24" s="61">
        <v>1</v>
      </c>
      <c r="L24" s="66"/>
      <c r="M24" s="61">
        <v>1</v>
      </c>
      <c r="N24" s="66"/>
      <c r="O24" s="75">
        <v>1558</v>
      </c>
      <c r="P24" s="53"/>
      <c r="Q24" s="76">
        <f t="shared" si="1"/>
        <v>-1557</v>
      </c>
    </row>
    <row r="25" spans="1:17" s="51" customFormat="1" ht="30" customHeight="1">
      <c r="A25" s="57" t="s">
        <v>19</v>
      </c>
      <c r="B25" s="53"/>
      <c r="C25" s="58">
        <v>0</v>
      </c>
      <c r="D25" s="53"/>
      <c r="E25" s="58">
        <v>0</v>
      </c>
      <c r="F25" s="53"/>
      <c r="G25" s="58">
        <v>0</v>
      </c>
      <c r="H25" s="53"/>
      <c r="I25" s="64">
        <v>0</v>
      </c>
      <c r="J25" s="53"/>
      <c r="K25" s="61">
        <v>100617924</v>
      </c>
      <c r="L25" s="66"/>
      <c r="M25" s="61">
        <v>344092544700</v>
      </c>
      <c r="N25" s="66"/>
      <c r="O25" s="75">
        <v>402077374355</v>
      </c>
      <c r="P25" s="53"/>
      <c r="Q25" s="76">
        <f t="shared" si="1"/>
        <v>-57984829655</v>
      </c>
    </row>
    <row r="26" spans="1:17" s="51" customFormat="1" ht="30" customHeight="1">
      <c r="A26" s="57" t="s">
        <v>18</v>
      </c>
      <c r="B26" s="53"/>
      <c r="C26" s="58">
        <v>0</v>
      </c>
      <c r="D26" s="53"/>
      <c r="E26" s="58">
        <v>0</v>
      </c>
      <c r="F26" s="53"/>
      <c r="G26" s="58">
        <v>0</v>
      </c>
      <c r="H26" s="53"/>
      <c r="I26" s="64">
        <v>0</v>
      </c>
      <c r="J26" s="53"/>
      <c r="K26" s="61">
        <v>250088714</v>
      </c>
      <c r="L26" s="66"/>
      <c r="M26" s="61">
        <v>572768931144</v>
      </c>
      <c r="N26" s="66"/>
      <c r="O26" s="75">
        <v>613297890283</v>
      </c>
      <c r="P26" s="53"/>
      <c r="Q26" s="76">
        <f t="shared" si="1"/>
        <v>-40528959139</v>
      </c>
    </row>
    <row r="27" spans="1:17" s="51" customFormat="1" ht="30" customHeight="1">
      <c r="A27" s="57" t="s">
        <v>40</v>
      </c>
      <c r="B27" s="53"/>
      <c r="C27" s="58">
        <v>0</v>
      </c>
      <c r="D27" s="53"/>
      <c r="E27" s="58">
        <v>0</v>
      </c>
      <c r="F27" s="53"/>
      <c r="G27" s="58">
        <v>0</v>
      </c>
      <c r="H27" s="53"/>
      <c r="I27" s="64">
        <v>0</v>
      </c>
      <c r="J27" s="53"/>
      <c r="K27" s="61">
        <v>16591515</v>
      </c>
      <c r="L27" s="66"/>
      <c r="M27" s="61">
        <v>128243781677</v>
      </c>
      <c r="N27" s="66"/>
      <c r="O27" s="75">
        <v>141936997950</v>
      </c>
      <c r="P27" s="53"/>
      <c r="Q27" s="76">
        <f t="shared" si="1"/>
        <v>-13693216273</v>
      </c>
    </row>
    <row r="28" spans="1:17" s="51" customFormat="1" ht="30" customHeight="1">
      <c r="A28" s="57" t="s">
        <v>16</v>
      </c>
      <c r="B28" s="53"/>
      <c r="C28" s="58">
        <v>0</v>
      </c>
      <c r="D28" s="53"/>
      <c r="E28" s="58">
        <v>0</v>
      </c>
      <c r="F28" s="53"/>
      <c r="G28" s="58">
        <v>0</v>
      </c>
      <c r="H28" s="53"/>
      <c r="I28" s="64">
        <v>0</v>
      </c>
      <c r="J28" s="53"/>
      <c r="K28" s="61">
        <v>1</v>
      </c>
      <c r="L28" s="66"/>
      <c r="M28" s="61">
        <v>1</v>
      </c>
      <c r="N28" s="66"/>
      <c r="O28" s="75">
        <v>577</v>
      </c>
      <c r="P28" s="53"/>
      <c r="Q28" s="76">
        <f t="shared" si="1"/>
        <v>-576</v>
      </c>
    </row>
    <row r="29" spans="1:17" s="51" customFormat="1" ht="30" customHeight="1">
      <c r="A29" s="57" t="s">
        <v>32</v>
      </c>
      <c r="B29" s="53"/>
      <c r="C29" s="58">
        <v>0</v>
      </c>
      <c r="D29" s="53"/>
      <c r="E29" s="58">
        <v>0</v>
      </c>
      <c r="F29" s="53"/>
      <c r="G29" s="58">
        <v>0</v>
      </c>
      <c r="H29" s="53"/>
      <c r="I29" s="64">
        <v>0</v>
      </c>
      <c r="J29" s="53"/>
      <c r="K29" s="61">
        <v>2</v>
      </c>
      <c r="L29" s="66"/>
      <c r="M29" s="61">
        <v>2</v>
      </c>
      <c r="N29" s="66"/>
      <c r="O29" s="75">
        <v>3373</v>
      </c>
      <c r="P29" s="53"/>
      <c r="Q29" s="76">
        <f t="shared" si="1"/>
        <v>-3371</v>
      </c>
    </row>
    <row r="30" spans="1:17" s="51" customFormat="1" ht="30" customHeight="1">
      <c r="A30" s="57" t="s">
        <v>21</v>
      </c>
      <c r="B30" s="53"/>
      <c r="C30" s="58">
        <v>0</v>
      </c>
      <c r="D30" s="53"/>
      <c r="E30" s="58">
        <v>0</v>
      </c>
      <c r="F30" s="53"/>
      <c r="G30" s="58">
        <v>0</v>
      </c>
      <c r="H30" s="53"/>
      <c r="I30" s="64">
        <v>0</v>
      </c>
      <c r="J30" s="53"/>
      <c r="K30" s="61">
        <v>9599981</v>
      </c>
      <c r="L30" s="66"/>
      <c r="M30" s="61">
        <v>21567560114</v>
      </c>
      <c r="N30" s="66"/>
      <c r="O30" s="75">
        <v>23809438477</v>
      </c>
      <c r="P30" s="53"/>
      <c r="Q30" s="76">
        <f t="shared" si="1"/>
        <v>-2241878363</v>
      </c>
    </row>
    <row r="31" spans="1:17" s="51" customFormat="1" ht="30" customHeight="1">
      <c r="A31" s="57" t="s">
        <v>115</v>
      </c>
      <c r="B31" s="53"/>
      <c r="C31" s="58">
        <v>0</v>
      </c>
      <c r="D31" s="53"/>
      <c r="E31" s="58">
        <v>0</v>
      </c>
      <c r="F31" s="53"/>
      <c r="G31" s="58">
        <v>0</v>
      </c>
      <c r="H31" s="53"/>
      <c r="I31" s="58">
        <v>0</v>
      </c>
      <c r="J31" s="53"/>
      <c r="K31" s="61">
        <v>970000</v>
      </c>
      <c r="L31" s="66"/>
      <c r="M31" s="61">
        <v>656919633</v>
      </c>
      <c r="N31" s="66"/>
      <c r="O31" s="75">
        <v>871662564</v>
      </c>
      <c r="P31" s="53"/>
      <c r="Q31" s="76">
        <f t="shared" si="1"/>
        <v>-214742931</v>
      </c>
    </row>
    <row r="32" spans="1:17" s="51" customFormat="1" ht="30" customHeight="1">
      <c r="A32" s="57" t="s">
        <v>116</v>
      </c>
      <c r="B32" s="53"/>
      <c r="C32" s="58">
        <v>0</v>
      </c>
      <c r="D32" s="53"/>
      <c r="E32" s="58">
        <v>0</v>
      </c>
      <c r="F32" s="53"/>
      <c r="G32" s="58">
        <v>0</v>
      </c>
      <c r="H32" s="53"/>
      <c r="I32" s="58">
        <v>0</v>
      </c>
      <c r="J32" s="53"/>
      <c r="K32" s="61">
        <v>4399975</v>
      </c>
      <c r="L32" s="66"/>
      <c r="M32" s="61">
        <v>15311861738</v>
      </c>
      <c r="N32" s="66"/>
      <c r="O32" s="75">
        <v>17626394449</v>
      </c>
      <c r="P32" s="53"/>
      <c r="Q32" s="76">
        <f t="shared" si="1"/>
        <v>-2314532711</v>
      </c>
    </row>
    <row r="33" spans="1:17" s="51" customFormat="1" ht="30" customHeight="1">
      <c r="A33" s="57" t="s">
        <v>117</v>
      </c>
      <c r="B33" s="53"/>
      <c r="C33" s="58">
        <v>0</v>
      </c>
      <c r="D33" s="53"/>
      <c r="E33" s="58">
        <v>0</v>
      </c>
      <c r="F33" s="53"/>
      <c r="G33" s="58">
        <v>0</v>
      </c>
      <c r="H33" s="53"/>
      <c r="I33" s="58">
        <v>0</v>
      </c>
      <c r="J33" s="53"/>
      <c r="K33" s="61">
        <v>208</v>
      </c>
      <c r="L33" s="66"/>
      <c r="M33" s="61">
        <v>726980</v>
      </c>
      <c r="N33" s="66"/>
      <c r="O33" s="75">
        <v>867988</v>
      </c>
      <c r="P33" s="53"/>
      <c r="Q33" s="76">
        <f t="shared" si="1"/>
        <v>-141008</v>
      </c>
    </row>
    <row r="34" spans="1:17" s="51" customFormat="1" ht="30" customHeight="1">
      <c r="A34" s="57" t="s">
        <v>23</v>
      </c>
      <c r="B34" s="53"/>
      <c r="C34" s="58">
        <v>0</v>
      </c>
      <c r="D34" s="53"/>
      <c r="E34" s="58">
        <v>0</v>
      </c>
      <c r="F34" s="53"/>
      <c r="G34" s="58">
        <v>0</v>
      </c>
      <c r="H34" s="53"/>
      <c r="I34" s="58">
        <v>0</v>
      </c>
      <c r="J34" s="53"/>
      <c r="K34" s="61">
        <v>120000</v>
      </c>
      <c r="L34" s="66"/>
      <c r="M34" s="61">
        <v>3924509432</v>
      </c>
      <c r="N34" s="66"/>
      <c r="O34" s="75">
        <v>3620330102</v>
      </c>
      <c r="P34" s="53"/>
      <c r="Q34" s="76">
        <f t="shared" si="1"/>
        <v>304179330</v>
      </c>
    </row>
    <row r="35" spans="1:17" s="51" customFormat="1" ht="30" customHeight="1">
      <c r="A35" s="57" t="s">
        <v>20</v>
      </c>
      <c r="B35" s="53"/>
      <c r="C35" s="58">
        <v>0</v>
      </c>
      <c r="D35" s="53"/>
      <c r="E35" s="58">
        <v>0</v>
      </c>
      <c r="F35" s="53"/>
      <c r="G35" s="58">
        <v>0</v>
      </c>
      <c r="H35" s="53"/>
      <c r="I35" s="58">
        <v>0</v>
      </c>
      <c r="J35" s="53"/>
      <c r="K35" s="61">
        <v>1562500</v>
      </c>
      <c r="L35" s="66"/>
      <c r="M35" s="61">
        <v>3038475941</v>
      </c>
      <c r="N35" s="66"/>
      <c r="O35" s="75">
        <v>3275705139</v>
      </c>
      <c r="P35" s="53"/>
      <c r="Q35" s="76">
        <f t="shared" si="1"/>
        <v>-237229198</v>
      </c>
    </row>
    <row r="36" spans="1:17" s="51" customFormat="1" ht="30" customHeight="1">
      <c r="A36" s="57" t="s">
        <v>118</v>
      </c>
      <c r="B36" s="53"/>
      <c r="C36" s="58">
        <v>0</v>
      </c>
      <c r="D36" s="53"/>
      <c r="E36" s="58">
        <v>0</v>
      </c>
      <c r="F36" s="53"/>
      <c r="G36" s="58">
        <v>0</v>
      </c>
      <c r="H36" s="53"/>
      <c r="I36" s="58">
        <v>0</v>
      </c>
      <c r="J36" s="53"/>
      <c r="K36" s="58">
        <v>554</v>
      </c>
      <c r="L36" s="53"/>
      <c r="M36" s="58">
        <v>8089840</v>
      </c>
      <c r="N36" s="53"/>
      <c r="O36" s="59">
        <v>8893864</v>
      </c>
      <c r="P36" s="53"/>
      <c r="Q36" s="76">
        <f t="shared" si="1"/>
        <v>-804024</v>
      </c>
    </row>
    <row r="37" spans="1:17" s="51" customFormat="1" ht="30" customHeight="1">
      <c r="A37" s="57" t="s">
        <v>119</v>
      </c>
      <c r="B37" s="53"/>
      <c r="C37" s="58">
        <v>0</v>
      </c>
      <c r="D37" s="53"/>
      <c r="E37" s="58">
        <v>0</v>
      </c>
      <c r="F37" s="53"/>
      <c r="G37" s="58">
        <v>0</v>
      </c>
      <c r="H37" s="53"/>
      <c r="I37" s="58">
        <v>0</v>
      </c>
      <c r="J37" s="53"/>
      <c r="K37" s="58">
        <v>125187</v>
      </c>
      <c r="L37" s="53"/>
      <c r="M37" s="58">
        <v>437987206</v>
      </c>
      <c r="N37" s="53"/>
      <c r="O37" s="59">
        <v>437157603</v>
      </c>
      <c r="P37" s="53"/>
      <c r="Q37" s="76">
        <f t="shared" si="1"/>
        <v>829603</v>
      </c>
    </row>
    <row r="38" spans="1:17" s="51" customFormat="1" ht="30" customHeight="1">
      <c r="A38" s="57" t="s">
        <v>120</v>
      </c>
      <c r="B38" s="53"/>
      <c r="C38" s="58">
        <v>0</v>
      </c>
      <c r="D38" s="53"/>
      <c r="E38" s="58">
        <v>0</v>
      </c>
      <c r="F38" s="53"/>
      <c r="G38" s="58">
        <v>0</v>
      </c>
      <c r="H38" s="53"/>
      <c r="I38" s="58">
        <v>0</v>
      </c>
      <c r="J38" s="53"/>
      <c r="K38" s="58">
        <v>1440855</v>
      </c>
      <c r="L38" s="53"/>
      <c r="M38" s="58">
        <v>3847340331</v>
      </c>
      <c r="N38" s="53"/>
      <c r="O38" s="59">
        <v>4142159291</v>
      </c>
      <c r="P38" s="53"/>
      <c r="Q38" s="76">
        <f t="shared" si="1"/>
        <v>-294818960</v>
      </c>
    </row>
    <row r="39" spans="1:17" s="51" customFormat="1" ht="30" customHeight="1">
      <c r="A39" s="57" t="s">
        <v>121</v>
      </c>
      <c r="B39" s="53"/>
      <c r="C39" s="58">
        <v>0</v>
      </c>
      <c r="D39" s="53"/>
      <c r="E39" s="58">
        <v>0</v>
      </c>
      <c r="F39" s="53"/>
      <c r="G39" s="58">
        <v>0</v>
      </c>
      <c r="H39" s="53"/>
      <c r="I39" s="58">
        <v>0</v>
      </c>
      <c r="J39" s="53"/>
      <c r="K39" s="58">
        <v>509</v>
      </c>
      <c r="L39" s="53"/>
      <c r="M39" s="58">
        <v>1892841</v>
      </c>
      <c r="N39" s="53"/>
      <c r="O39" s="59">
        <v>1756226</v>
      </c>
      <c r="P39" s="53"/>
      <c r="Q39" s="76">
        <f t="shared" si="1"/>
        <v>136615</v>
      </c>
    </row>
    <row r="40" spans="1:17" s="51" customFormat="1" ht="30" customHeight="1">
      <c r="A40" s="57" t="s">
        <v>122</v>
      </c>
      <c r="B40" s="53"/>
      <c r="C40" s="58">
        <v>0</v>
      </c>
      <c r="D40" s="53"/>
      <c r="E40" s="58">
        <v>0</v>
      </c>
      <c r="F40" s="53"/>
      <c r="G40" s="58">
        <v>0</v>
      </c>
      <c r="H40" s="53"/>
      <c r="I40" s="58">
        <v>0</v>
      </c>
      <c r="J40" s="53"/>
      <c r="K40" s="58">
        <v>15000000</v>
      </c>
      <c r="L40" s="53"/>
      <c r="M40" s="58">
        <v>6159768288</v>
      </c>
      <c r="N40" s="53"/>
      <c r="O40" s="59">
        <v>5941935599</v>
      </c>
      <c r="P40" s="53"/>
      <c r="Q40" s="76">
        <f t="shared" si="1"/>
        <v>217832689</v>
      </c>
    </row>
    <row r="41" spans="1:17" s="51" customFormat="1" ht="30" customHeight="1">
      <c r="A41" s="57" t="s">
        <v>38</v>
      </c>
      <c r="B41" s="53"/>
      <c r="C41" s="58">
        <v>0</v>
      </c>
      <c r="D41" s="53"/>
      <c r="E41" s="58">
        <v>0</v>
      </c>
      <c r="F41" s="53"/>
      <c r="G41" s="58">
        <v>0</v>
      </c>
      <c r="H41" s="53"/>
      <c r="I41" s="58">
        <v>0</v>
      </c>
      <c r="J41" s="53"/>
      <c r="K41" s="58">
        <v>3069988</v>
      </c>
      <c r="L41" s="53"/>
      <c r="M41" s="58">
        <v>20354982977</v>
      </c>
      <c r="N41" s="53"/>
      <c r="O41" s="59">
        <v>22155498610</v>
      </c>
      <c r="P41" s="53"/>
      <c r="Q41" s="76">
        <f t="shared" si="1"/>
        <v>-1800515633</v>
      </c>
    </row>
    <row r="42" spans="1:17" s="51" customFormat="1" ht="30" customHeight="1">
      <c r="A42" s="127" t="s">
        <v>43</v>
      </c>
      <c r="B42" s="127"/>
      <c r="C42" s="127">
        <v>0</v>
      </c>
      <c r="D42" s="53"/>
      <c r="E42" s="58">
        <v>0</v>
      </c>
      <c r="F42" s="53"/>
      <c r="G42" s="58">
        <v>0</v>
      </c>
      <c r="H42" s="53"/>
      <c r="I42" s="58">
        <v>0</v>
      </c>
      <c r="J42" s="53"/>
      <c r="K42" s="58">
        <v>9602</v>
      </c>
      <c r="L42" s="53"/>
      <c r="M42" s="58">
        <v>99199097425</v>
      </c>
      <c r="N42" s="53"/>
      <c r="O42" s="59">
        <v>99199097425</v>
      </c>
      <c r="P42" s="53"/>
      <c r="Q42" s="76">
        <f>M42-O42</f>
        <v>0</v>
      </c>
    </row>
    <row r="43" spans="1:17" s="51" customFormat="1" ht="30" customHeight="1">
      <c r="A43" s="127" t="s">
        <v>44</v>
      </c>
      <c r="B43" s="127"/>
      <c r="C43" s="127">
        <v>0</v>
      </c>
      <c r="D43" s="53"/>
      <c r="E43" s="77">
        <v>0</v>
      </c>
      <c r="F43" s="53"/>
      <c r="G43" s="77">
        <v>0</v>
      </c>
      <c r="H43" s="53"/>
      <c r="I43" s="77">
        <v>0</v>
      </c>
      <c r="J43" s="53"/>
      <c r="K43" s="77">
        <v>90436</v>
      </c>
      <c r="L43" s="53"/>
      <c r="M43" s="77">
        <v>100791016985</v>
      </c>
      <c r="N43" s="53"/>
      <c r="O43" s="78">
        <v>100791016981</v>
      </c>
      <c r="P43" s="53"/>
      <c r="Q43" s="76">
        <f>M43-O43</f>
        <v>4</v>
      </c>
    </row>
    <row r="44" spans="1:17" ht="30" customHeight="1" thickBot="1">
      <c r="A44" s="21" t="s">
        <v>45</v>
      </c>
      <c r="C44" s="31">
        <f>SUM(C7:C43)</f>
        <v>179924965</v>
      </c>
      <c r="D44" s="21"/>
      <c r="E44" s="31">
        <f>SUM(E7:E43)</f>
        <v>372412617591</v>
      </c>
      <c r="F44" s="21"/>
      <c r="G44" s="40">
        <f>SUM(G7:G43)</f>
        <v>395845154144</v>
      </c>
      <c r="H44" s="21"/>
      <c r="I44" s="48">
        <f>SUM(I7:I43)</f>
        <v>-23432536553</v>
      </c>
      <c r="J44" s="21"/>
      <c r="K44" s="31">
        <f>SUM(K7:K43)</f>
        <v>602212968</v>
      </c>
      <c r="L44" s="21"/>
      <c r="M44" s="31">
        <f>SUM(M7:M43)</f>
        <v>1746170967277</v>
      </c>
      <c r="N44" s="21"/>
      <c r="O44" s="40">
        <f>SUM(O7:O43)</f>
        <v>1896511936699</v>
      </c>
      <c r="P44" s="21"/>
      <c r="Q44" s="48">
        <f>SUM(Q7:Q43)</f>
        <v>-150340969422</v>
      </c>
    </row>
    <row r="45" spans="1:17" ht="30" customHeight="1" thickTop="1"/>
    <row r="47" spans="1:17" ht="30" customHeight="1">
      <c r="M47" s="49"/>
    </row>
  </sheetData>
  <mergeCells count="7">
    <mergeCell ref="A1:Q1"/>
    <mergeCell ref="A2:Q2"/>
    <mergeCell ref="A3:Q3"/>
    <mergeCell ref="A4:Q4"/>
    <mergeCell ref="A5:A6"/>
    <mergeCell ref="C5:I5"/>
    <mergeCell ref="K5:Q5"/>
  </mergeCells>
  <pageMargins left="0.39" right="0.39" top="0.39" bottom="0.39" header="0" footer="0"/>
  <pageSetup scale="73" fitToHeight="0" orientation="landscape" r:id="rId1"/>
  <ignoredErrors>
    <ignoredError sqref="I8 Q32 Q37 Q38 Q30 Q34 Q2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D49"/>
  <sheetViews>
    <sheetView rightToLeft="1" view="pageBreakPreview" zoomScaleNormal="100" zoomScaleSheetLayoutView="100" workbookViewId="0">
      <selection activeCell="S40" sqref="S40"/>
    </sheetView>
  </sheetViews>
  <sheetFormatPr defaultRowHeight="30" customHeight="1"/>
  <cols>
    <col min="1" max="1" width="4.42578125" style="53" customWidth="1"/>
    <col min="2" max="2" width="2.5703125" style="53" customWidth="1"/>
    <col min="3" max="3" width="21.42578125" style="53" customWidth="1"/>
    <col min="4" max="4" width="1.28515625" style="53" customWidth="1"/>
    <col min="5" max="5" width="17.5703125" style="53" customWidth="1"/>
    <col min="6" max="6" width="1.28515625" style="53" customWidth="1"/>
    <col min="7" max="7" width="22.5703125" style="53" customWidth="1"/>
    <col min="8" max="8" width="1.28515625" style="53" customWidth="1"/>
    <col min="9" max="9" width="20.5703125" style="53" customWidth="1"/>
    <col min="10" max="10" width="1.28515625" style="53" customWidth="1"/>
    <col min="11" max="11" width="14.28515625" style="53" customWidth="1"/>
    <col min="12" max="12" width="1.28515625" style="53" customWidth="1"/>
    <col min="13" max="13" width="18.42578125" style="53" customWidth="1"/>
    <col min="14" max="14" width="1.28515625" style="53" customWidth="1"/>
    <col min="15" max="15" width="15.42578125" style="59" customWidth="1"/>
    <col min="16" max="16" width="1.28515625" style="53" customWidth="1"/>
    <col min="17" max="17" width="18.140625" style="53" customWidth="1"/>
    <col min="18" max="18" width="1.28515625" style="53" customWidth="1"/>
    <col min="19" max="19" width="15.5703125" style="53" customWidth="1"/>
    <col min="20" max="20" width="1.28515625" style="53" customWidth="1"/>
    <col min="21" max="21" width="13" style="53" customWidth="1"/>
    <col min="22" max="22" width="1.28515625" style="53" customWidth="1"/>
    <col min="23" max="23" width="21" style="53" customWidth="1"/>
    <col min="24" max="24" width="1.28515625" style="53" customWidth="1"/>
    <col min="25" max="25" width="20" style="53" customWidth="1"/>
    <col min="26" max="26" width="1.28515625" style="53" customWidth="1"/>
    <col min="27" max="27" width="17.42578125" style="53" customWidth="1"/>
    <col min="28" max="28" width="0.28515625" style="51" customWidth="1"/>
    <col min="29" max="29" width="12.140625" style="51" bestFit="1" customWidth="1"/>
    <col min="30" max="16384" width="9.140625" style="13"/>
  </cols>
  <sheetData>
    <row r="1" spans="1:30" ht="30" customHeight="1">
      <c r="A1" s="152" t="s">
        <v>198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</row>
    <row r="2" spans="1:30" ht="30" customHeight="1">
      <c r="A2" s="152" t="s">
        <v>197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</row>
    <row r="3" spans="1:30" ht="30" customHeight="1">
      <c r="A3" s="152" t="s">
        <v>224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</row>
    <row r="4" spans="1:30" ht="30" customHeight="1">
      <c r="A4" s="52" t="s">
        <v>0</v>
      </c>
      <c r="B4" s="153" t="s">
        <v>1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</row>
    <row r="5" spans="1:30" ht="30" customHeight="1">
      <c r="A5" s="154" t="s">
        <v>2</v>
      </c>
      <c r="B5" s="154"/>
      <c r="C5" s="153" t="s">
        <v>3</v>
      </c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</row>
    <row r="6" spans="1:30" ht="30" customHeight="1">
      <c r="E6" s="155" t="s">
        <v>201</v>
      </c>
      <c r="F6" s="155"/>
      <c r="G6" s="155"/>
      <c r="H6" s="155"/>
      <c r="I6" s="155"/>
      <c r="K6" s="155" t="s">
        <v>5</v>
      </c>
      <c r="L6" s="155"/>
      <c r="M6" s="155"/>
      <c r="N6" s="155"/>
      <c r="O6" s="155"/>
      <c r="P6" s="155"/>
      <c r="Q6" s="155"/>
      <c r="S6" s="155" t="s">
        <v>225</v>
      </c>
      <c r="T6" s="155"/>
      <c r="U6" s="155"/>
      <c r="V6" s="155"/>
      <c r="W6" s="155"/>
      <c r="X6" s="155"/>
      <c r="Y6" s="155"/>
      <c r="Z6" s="155"/>
      <c r="AA6" s="155"/>
    </row>
    <row r="7" spans="1:30" ht="25.5" customHeight="1">
      <c r="A7" s="152" t="s">
        <v>8</v>
      </c>
      <c r="B7" s="152"/>
      <c r="C7" s="152"/>
      <c r="E7" s="157" t="s">
        <v>9</v>
      </c>
      <c r="F7" s="54"/>
      <c r="G7" s="157" t="s">
        <v>10</v>
      </c>
      <c r="H7" s="54"/>
      <c r="I7" s="157" t="s">
        <v>11</v>
      </c>
      <c r="K7" s="156" t="s">
        <v>6</v>
      </c>
      <c r="L7" s="156"/>
      <c r="M7" s="156"/>
      <c r="N7" s="54"/>
      <c r="O7" s="156" t="s">
        <v>7</v>
      </c>
      <c r="P7" s="156"/>
      <c r="Q7" s="156"/>
      <c r="S7" s="157" t="s">
        <v>9</v>
      </c>
      <c r="T7" s="54"/>
      <c r="U7" s="158" t="s">
        <v>13</v>
      </c>
      <c r="V7" s="54"/>
      <c r="W7" s="157" t="s">
        <v>10</v>
      </c>
      <c r="X7" s="54"/>
      <c r="Y7" s="157" t="s">
        <v>11</v>
      </c>
      <c r="Z7" s="54"/>
      <c r="AA7" s="160" t="s">
        <v>14</v>
      </c>
    </row>
    <row r="8" spans="1:30" ht="30" customHeight="1">
      <c r="A8" s="155"/>
      <c r="B8" s="155"/>
      <c r="C8" s="155"/>
      <c r="E8" s="155"/>
      <c r="G8" s="155"/>
      <c r="I8" s="155"/>
      <c r="K8" s="55" t="s">
        <v>9</v>
      </c>
      <c r="L8" s="54"/>
      <c r="M8" s="55" t="s">
        <v>10</v>
      </c>
      <c r="O8" s="56" t="s">
        <v>9</v>
      </c>
      <c r="P8" s="54"/>
      <c r="Q8" s="55" t="s">
        <v>12</v>
      </c>
      <c r="S8" s="155"/>
      <c r="U8" s="159"/>
      <c r="W8" s="155"/>
      <c r="Y8" s="155"/>
      <c r="AA8" s="161"/>
    </row>
    <row r="9" spans="1:30" ht="30" customHeight="1">
      <c r="A9" s="162" t="s">
        <v>15</v>
      </c>
      <c r="B9" s="162"/>
      <c r="C9" s="162"/>
      <c r="E9" s="58">
        <v>225037995</v>
      </c>
      <c r="G9" s="58">
        <v>338711171820</v>
      </c>
      <c r="I9" s="58">
        <v>203789806245</v>
      </c>
      <c r="K9" s="58">
        <v>0</v>
      </c>
      <c r="M9" s="58">
        <v>0</v>
      </c>
      <c r="O9" s="59">
        <v>-48000000</v>
      </c>
      <c r="Q9" s="58">
        <v>50158572636</v>
      </c>
      <c r="S9" s="58">
        <f>E9+K9+O9</f>
        <v>177037995</v>
      </c>
      <c r="U9" s="58">
        <v>1089</v>
      </c>
      <c r="W9" s="58">
        <v>266464988474</v>
      </c>
      <c r="Y9" s="58">
        <v>191647250014</v>
      </c>
      <c r="AA9" s="60">
        <v>4.78</v>
      </c>
      <c r="AD9" s="41"/>
    </row>
    <row r="10" spans="1:30" ht="30" customHeight="1">
      <c r="A10" s="162" t="s">
        <v>17</v>
      </c>
      <c r="B10" s="162"/>
      <c r="C10" s="162"/>
      <c r="E10" s="58">
        <v>1750000</v>
      </c>
      <c r="G10" s="58">
        <v>6358385359</v>
      </c>
      <c r="I10" s="58">
        <v>5933732963</v>
      </c>
      <c r="K10" s="58">
        <v>0</v>
      </c>
      <c r="M10" s="58">
        <v>0</v>
      </c>
      <c r="O10" s="59">
        <v>-1750000</v>
      </c>
      <c r="Q10" s="58">
        <v>6326945957</v>
      </c>
      <c r="S10" s="58">
        <f t="shared" ref="S10:S44" si="0">E10+K10+O10</f>
        <v>0</v>
      </c>
      <c r="U10" s="58">
        <v>0</v>
      </c>
      <c r="W10" s="58">
        <v>0</v>
      </c>
      <c r="Y10" s="58">
        <v>0</v>
      </c>
      <c r="AA10" s="60">
        <v>0</v>
      </c>
    </row>
    <row r="11" spans="1:30" ht="30" customHeight="1">
      <c r="A11" s="162" t="s">
        <v>20</v>
      </c>
      <c r="B11" s="162"/>
      <c r="C11" s="162"/>
      <c r="E11" s="58">
        <v>342500</v>
      </c>
      <c r="G11" s="58">
        <v>575034981</v>
      </c>
      <c r="I11" s="58">
        <v>638026022</v>
      </c>
      <c r="K11" s="58">
        <v>0</v>
      </c>
      <c r="M11" s="58">
        <v>0</v>
      </c>
      <c r="O11" s="59">
        <v>0</v>
      </c>
      <c r="Q11" s="58">
        <v>0</v>
      </c>
      <c r="S11" s="58">
        <f t="shared" si="0"/>
        <v>342500</v>
      </c>
      <c r="U11" s="61">
        <v>2020</v>
      </c>
      <c r="W11" s="58">
        <v>575034981</v>
      </c>
      <c r="Y11" s="58">
        <v>687733493</v>
      </c>
      <c r="AA11" s="60">
        <v>0.02</v>
      </c>
    </row>
    <row r="12" spans="1:30" ht="30" customHeight="1">
      <c r="A12" s="162" t="s">
        <v>22</v>
      </c>
      <c r="B12" s="162"/>
      <c r="C12" s="162"/>
      <c r="E12" s="58">
        <v>5727153</v>
      </c>
      <c r="G12" s="58">
        <v>113468909910</v>
      </c>
      <c r="I12" s="58">
        <v>105435775662</v>
      </c>
      <c r="K12" s="58">
        <v>350000</v>
      </c>
      <c r="M12" s="58">
        <v>7159138344</v>
      </c>
      <c r="O12" s="59">
        <v>-1150000</v>
      </c>
      <c r="Q12" s="118">
        <v>24493392107</v>
      </c>
      <c r="S12" s="58">
        <f>E12+K12+O12</f>
        <v>4927153</v>
      </c>
      <c r="U12" s="58">
        <v>23350</v>
      </c>
      <c r="W12" s="58">
        <v>97817537611</v>
      </c>
      <c r="Y12" s="58">
        <v>114364480866</v>
      </c>
      <c r="AA12" s="60">
        <v>2.85</v>
      </c>
    </row>
    <row r="13" spans="1:30" ht="30" customHeight="1">
      <c r="A13" s="162" t="s">
        <v>23</v>
      </c>
      <c r="B13" s="162"/>
      <c r="C13" s="162"/>
      <c r="E13" s="58">
        <v>100000</v>
      </c>
      <c r="G13" s="58">
        <v>2725199506</v>
      </c>
      <c r="I13" s="58">
        <v>2862864000</v>
      </c>
      <c r="K13" s="58">
        <v>0</v>
      </c>
      <c r="M13" s="58">
        <v>0</v>
      </c>
      <c r="O13" s="59">
        <v>0</v>
      </c>
      <c r="Q13" s="58">
        <v>0</v>
      </c>
      <c r="S13" s="58">
        <f t="shared" si="0"/>
        <v>100000</v>
      </c>
      <c r="U13" s="58">
        <v>30200</v>
      </c>
      <c r="W13" s="58">
        <f>G13+M13</f>
        <v>2725199506</v>
      </c>
      <c r="Y13" s="58">
        <v>3002031000</v>
      </c>
      <c r="AA13" s="60">
        <v>7.0000000000000007E-2</v>
      </c>
    </row>
    <row r="14" spans="1:30" ht="30" customHeight="1">
      <c r="A14" s="162" t="s">
        <v>24</v>
      </c>
      <c r="B14" s="162"/>
      <c r="C14" s="162"/>
      <c r="E14" s="58">
        <v>35750</v>
      </c>
      <c r="G14" s="58">
        <v>1848999100</v>
      </c>
      <c r="I14" s="58">
        <v>1597401073</v>
      </c>
      <c r="K14" s="58">
        <v>0</v>
      </c>
      <c r="M14" s="58">
        <v>0</v>
      </c>
      <c r="O14" s="59">
        <v>-35750</v>
      </c>
      <c r="Q14" s="58">
        <v>1672988574</v>
      </c>
      <c r="S14" s="58">
        <f t="shared" si="0"/>
        <v>0</v>
      </c>
      <c r="U14" s="58">
        <v>0</v>
      </c>
      <c r="W14" s="58">
        <v>0</v>
      </c>
      <c r="Y14" s="58">
        <v>0</v>
      </c>
      <c r="AA14" s="60">
        <v>0</v>
      </c>
    </row>
    <row r="15" spans="1:30" ht="30" customHeight="1">
      <c r="A15" s="162" t="s">
        <v>25</v>
      </c>
      <c r="B15" s="162"/>
      <c r="C15" s="162"/>
      <c r="E15" s="58">
        <v>200000</v>
      </c>
      <c r="G15" s="58">
        <v>1121016960</v>
      </c>
      <c r="I15" s="58">
        <v>1167014700</v>
      </c>
      <c r="K15" s="58">
        <v>0</v>
      </c>
      <c r="M15" s="58">
        <v>0</v>
      </c>
      <c r="O15" s="59">
        <v>-200000</v>
      </c>
      <c r="Q15" s="58">
        <v>1266419705</v>
      </c>
      <c r="S15" s="58">
        <f t="shared" si="0"/>
        <v>0</v>
      </c>
      <c r="U15" s="58">
        <v>0</v>
      </c>
      <c r="W15" s="58">
        <v>0</v>
      </c>
      <c r="Y15" s="58">
        <v>0</v>
      </c>
      <c r="AA15" s="60">
        <v>0</v>
      </c>
    </row>
    <row r="16" spans="1:30" ht="30" customHeight="1">
      <c r="A16" s="162" t="s">
        <v>26</v>
      </c>
      <c r="B16" s="162"/>
      <c r="C16" s="162"/>
      <c r="E16" s="58">
        <v>2000591</v>
      </c>
      <c r="G16" s="58">
        <v>23849858476</v>
      </c>
      <c r="I16" s="58">
        <v>19886874836</v>
      </c>
      <c r="K16" s="58">
        <v>0</v>
      </c>
      <c r="M16" s="58">
        <v>0</v>
      </c>
      <c r="O16" s="59">
        <v>0</v>
      </c>
      <c r="Q16" s="58">
        <v>0</v>
      </c>
      <c r="S16" s="58">
        <f t="shared" si="0"/>
        <v>2000591</v>
      </c>
      <c r="U16" s="58">
        <v>12200</v>
      </c>
      <c r="W16" s="58">
        <f>G16+M16</f>
        <v>23849858476</v>
      </c>
      <c r="Y16" s="58">
        <v>24261987299</v>
      </c>
      <c r="AA16" s="60">
        <v>0.61</v>
      </c>
    </row>
    <row r="17" spans="1:27" ht="30" customHeight="1">
      <c r="A17" s="162" t="s">
        <v>203</v>
      </c>
      <c r="B17" s="162"/>
      <c r="C17" s="162"/>
      <c r="E17" s="58">
        <v>72245906</v>
      </c>
      <c r="G17" s="58">
        <v>176388214562</v>
      </c>
      <c r="I17" s="58">
        <v>178247418377</v>
      </c>
      <c r="K17" s="58">
        <v>0</v>
      </c>
      <c r="M17" s="58">
        <v>0</v>
      </c>
      <c r="O17" s="59">
        <v>-4747927</v>
      </c>
      <c r="Q17" s="58">
        <v>12576556389</v>
      </c>
      <c r="S17" s="58">
        <f t="shared" si="0"/>
        <v>67497979</v>
      </c>
      <c r="U17" s="58">
        <v>2766</v>
      </c>
      <c r="W17" s="58">
        <v>164796161628</v>
      </c>
      <c r="Y17" s="58">
        <v>185588548425</v>
      </c>
      <c r="AA17" s="60">
        <v>4.63</v>
      </c>
    </row>
    <row r="18" spans="1:27" ht="30" customHeight="1">
      <c r="A18" s="162" t="s">
        <v>27</v>
      </c>
      <c r="B18" s="162"/>
      <c r="C18" s="162"/>
      <c r="E18" s="58">
        <v>199997</v>
      </c>
      <c r="G18" s="58">
        <v>1434079451</v>
      </c>
      <c r="I18" s="58">
        <v>1264412634</v>
      </c>
      <c r="K18" s="58">
        <v>0</v>
      </c>
      <c r="M18" s="58">
        <v>0</v>
      </c>
      <c r="O18" s="59">
        <v>-199997</v>
      </c>
      <c r="Q18" s="58">
        <v>1350300231</v>
      </c>
      <c r="S18" s="58">
        <f t="shared" si="0"/>
        <v>0</v>
      </c>
      <c r="U18" s="58">
        <v>0</v>
      </c>
      <c r="W18" s="58">
        <v>0</v>
      </c>
      <c r="Y18" s="58">
        <v>0</v>
      </c>
      <c r="AA18" s="60">
        <v>0</v>
      </c>
    </row>
    <row r="19" spans="1:27" ht="30" customHeight="1">
      <c r="A19" s="162" t="s">
        <v>28</v>
      </c>
      <c r="B19" s="162"/>
      <c r="C19" s="162"/>
      <c r="E19" s="58">
        <v>17450000</v>
      </c>
      <c r="G19" s="58">
        <v>76339215686</v>
      </c>
      <c r="I19" s="58">
        <v>72454962533</v>
      </c>
      <c r="K19" s="58">
        <v>0</v>
      </c>
      <c r="M19" s="58">
        <v>0</v>
      </c>
      <c r="O19" s="62">
        <v>-15851060</v>
      </c>
      <c r="P19" s="63"/>
      <c r="Q19" s="64">
        <v>76417264421</v>
      </c>
      <c r="S19" s="58">
        <f t="shared" si="0"/>
        <v>1598940</v>
      </c>
      <c r="U19" s="58">
        <v>5322</v>
      </c>
      <c r="W19" s="58">
        <v>6994947023</v>
      </c>
      <c r="Y19" s="58">
        <v>8458926806</v>
      </c>
      <c r="AA19" s="60">
        <v>0.21</v>
      </c>
    </row>
    <row r="20" spans="1:27" ht="30" customHeight="1">
      <c r="A20" s="162" t="s">
        <v>29</v>
      </c>
      <c r="B20" s="162"/>
      <c r="C20" s="162"/>
      <c r="E20" s="58">
        <v>51299999</v>
      </c>
      <c r="G20" s="58">
        <v>69750690623</v>
      </c>
      <c r="I20" s="58">
        <v>57624083327</v>
      </c>
      <c r="K20" s="58">
        <v>72100001</v>
      </c>
      <c r="M20" s="58">
        <v>93583499747</v>
      </c>
      <c r="O20" s="62">
        <v>0</v>
      </c>
      <c r="P20" s="63"/>
      <c r="Q20" s="64">
        <v>0</v>
      </c>
      <c r="S20" s="58">
        <f t="shared" si="0"/>
        <v>123400000</v>
      </c>
      <c r="U20" s="58">
        <v>1392</v>
      </c>
      <c r="W20" s="58">
        <f>G20+M20</f>
        <v>163334190370</v>
      </c>
      <c r="Y20" s="58">
        <v>170750751840</v>
      </c>
      <c r="AA20" s="60">
        <v>4.26</v>
      </c>
    </row>
    <row r="21" spans="1:27" ht="30" customHeight="1">
      <c r="A21" s="162" t="s">
        <v>30</v>
      </c>
      <c r="B21" s="162"/>
      <c r="C21" s="162"/>
      <c r="E21" s="58">
        <v>15395461</v>
      </c>
      <c r="G21" s="58">
        <v>35383311225</v>
      </c>
      <c r="I21" s="58">
        <v>36560916779</v>
      </c>
      <c r="K21" s="58">
        <v>8131820</v>
      </c>
      <c r="M21" s="58">
        <v>6580048852</v>
      </c>
      <c r="O21" s="62">
        <v>0</v>
      </c>
      <c r="P21" s="63"/>
      <c r="Q21" s="64">
        <v>0</v>
      </c>
      <c r="S21" s="58">
        <f t="shared" si="0"/>
        <v>23527281</v>
      </c>
      <c r="U21" s="58">
        <v>2173</v>
      </c>
      <c r="W21" s="58">
        <f>G21+M21</f>
        <v>41963360077</v>
      </c>
      <c r="Y21" s="58">
        <v>50820589162</v>
      </c>
      <c r="AA21" s="60">
        <v>1.27</v>
      </c>
    </row>
    <row r="22" spans="1:27" ht="30" customHeight="1">
      <c r="A22" s="162" t="s">
        <v>31</v>
      </c>
      <c r="B22" s="162"/>
      <c r="C22" s="162"/>
      <c r="E22" s="58">
        <v>316456557</v>
      </c>
      <c r="G22" s="58">
        <v>1123276338025</v>
      </c>
      <c r="I22" s="58">
        <v>701499218283</v>
      </c>
      <c r="K22" s="58">
        <v>0</v>
      </c>
      <c r="M22" s="58">
        <v>0</v>
      </c>
      <c r="O22" s="62">
        <v>-10000000</v>
      </c>
      <c r="P22" s="63"/>
      <c r="Q22" s="64">
        <v>26885154312</v>
      </c>
      <c r="S22" s="58">
        <f t="shared" si="0"/>
        <v>306456557</v>
      </c>
      <c r="U22" s="58">
        <v>2772</v>
      </c>
      <c r="W22" s="58">
        <v>1087780902293</v>
      </c>
      <c r="Y22" s="58">
        <v>844443065427</v>
      </c>
      <c r="AA22" s="60">
        <v>21.08</v>
      </c>
    </row>
    <row r="23" spans="1:27" ht="30" customHeight="1">
      <c r="A23" s="162" t="s">
        <v>33</v>
      </c>
      <c r="B23" s="162"/>
      <c r="C23" s="162"/>
      <c r="E23" s="58">
        <v>68362562</v>
      </c>
      <c r="G23" s="58">
        <v>288758852186</v>
      </c>
      <c r="I23" s="58">
        <v>188917137222</v>
      </c>
      <c r="K23" s="58">
        <v>0</v>
      </c>
      <c r="M23" s="58">
        <v>0</v>
      </c>
      <c r="O23" s="62">
        <v>0</v>
      </c>
      <c r="P23" s="63"/>
      <c r="Q23" s="64">
        <v>0</v>
      </c>
      <c r="S23" s="58">
        <f t="shared" si="0"/>
        <v>68362562</v>
      </c>
      <c r="U23" s="58">
        <v>3453</v>
      </c>
      <c r="W23" s="58">
        <f>G23+M23</f>
        <v>288758852186</v>
      </c>
      <c r="Y23" s="58">
        <v>234651393823</v>
      </c>
      <c r="AA23" s="60">
        <v>5.86</v>
      </c>
    </row>
    <row r="24" spans="1:27" ht="30" customHeight="1">
      <c r="A24" s="162" t="s">
        <v>34</v>
      </c>
      <c r="B24" s="162"/>
      <c r="C24" s="162"/>
      <c r="E24" s="58">
        <v>6366882</v>
      </c>
      <c r="G24" s="58">
        <v>19646739958</v>
      </c>
      <c r="I24" s="58">
        <v>13828862929</v>
      </c>
      <c r="K24" s="58">
        <v>4500000</v>
      </c>
      <c r="M24" s="58">
        <v>11289203947</v>
      </c>
      <c r="O24" s="62">
        <v>0</v>
      </c>
      <c r="P24" s="63"/>
      <c r="Q24" s="64">
        <v>0</v>
      </c>
      <c r="S24" s="58">
        <f t="shared" si="0"/>
        <v>10866882</v>
      </c>
      <c r="U24" s="58">
        <v>2561</v>
      </c>
      <c r="W24" s="58">
        <f>G24+M24</f>
        <v>30935943905</v>
      </c>
      <c r="Y24" s="58">
        <v>27664495797</v>
      </c>
      <c r="AA24" s="60">
        <v>0.69</v>
      </c>
    </row>
    <row r="25" spans="1:27" ht="30" customHeight="1">
      <c r="A25" s="162" t="s">
        <v>35</v>
      </c>
      <c r="B25" s="162"/>
      <c r="C25" s="162"/>
      <c r="E25" s="58">
        <v>660000</v>
      </c>
      <c r="G25" s="58">
        <v>9540940966</v>
      </c>
      <c r="I25" s="58">
        <v>9381843900</v>
      </c>
      <c r="K25" s="58">
        <v>0</v>
      </c>
      <c r="M25" s="58">
        <v>0</v>
      </c>
      <c r="O25" s="62">
        <v>-660000</v>
      </c>
      <c r="P25" s="63"/>
      <c r="Q25" s="64">
        <v>10162042485</v>
      </c>
      <c r="S25" s="58">
        <f t="shared" si="0"/>
        <v>0</v>
      </c>
      <c r="U25" s="58">
        <v>0</v>
      </c>
      <c r="W25" s="58">
        <v>0</v>
      </c>
      <c r="Y25" s="58">
        <v>0</v>
      </c>
      <c r="AA25" s="60">
        <v>0</v>
      </c>
    </row>
    <row r="26" spans="1:27" ht="30" customHeight="1">
      <c r="A26" s="162" t="s">
        <v>36</v>
      </c>
      <c r="B26" s="162"/>
      <c r="C26" s="162"/>
      <c r="E26" s="58">
        <v>85269000</v>
      </c>
      <c r="G26" s="58">
        <v>516634988229</v>
      </c>
      <c r="I26" s="58">
        <v>497550882272</v>
      </c>
      <c r="K26" s="58">
        <v>4131000</v>
      </c>
      <c r="M26" s="8">
        <v>25284482059</v>
      </c>
      <c r="O26" s="62">
        <v>-16800000</v>
      </c>
      <c r="P26" s="63"/>
      <c r="Q26" s="120">
        <v>118361534146</v>
      </c>
      <c r="S26" s="58">
        <f t="shared" si="0"/>
        <v>72600000</v>
      </c>
      <c r="U26" s="58">
        <v>7930</v>
      </c>
      <c r="W26" s="58">
        <v>440280013427</v>
      </c>
      <c r="Y26" s="58">
        <v>572292477900</v>
      </c>
      <c r="AA26" s="60">
        <v>14.28</v>
      </c>
    </row>
    <row r="27" spans="1:27" ht="30" customHeight="1">
      <c r="A27" s="162" t="s">
        <v>37</v>
      </c>
      <c r="B27" s="162"/>
      <c r="C27" s="162"/>
      <c r="E27" s="58">
        <v>281250</v>
      </c>
      <c r="G27" s="58">
        <v>2379283417</v>
      </c>
      <c r="I27" s="58">
        <v>3824607375</v>
      </c>
      <c r="K27" s="58">
        <v>0</v>
      </c>
      <c r="M27" s="58">
        <v>0</v>
      </c>
      <c r="O27" s="62">
        <v>-281250</v>
      </c>
      <c r="P27" s="63"/>
      <c r="Q27" s="120">
        <v>4780759252</v>
      </c>
      <c r="S27" s="58">
        <f t="shared" si="0"/>
        <v>0</v>
      </c>
      <c r="U27" s="58">
        <v>0</v>
      </c>
      <c r="W27" s="58">
        <v>0</v>
      </c>
      <c r="Y27" s="58">
        <v>0</v>
      </c>
      <c r="AA27" s="60">
        <v>0</v>
      </c>
    </row>
    <row r="28" spans="1:27" ht="30" customHeight="1">
      <c r="A28" s="162" t="s">
        <v>38</v>
      </c>
      <c r="B28" s="162"/>
      <c r="C28" s="162"/>
      <c r="E28" s="58">
        <v>48091430</v>
      </c>
      <c r="G28" s="58">
        <v>431036001377</v>
      </c>
      <c r="I28" s="58">
        <v>301651354606</v>
      </c>
      <c r="K28" s="65">
        <v>200000</v>
      </c>
      <c r="M28" s="58">
        <v>1247156283</v>
      </c>
      <c r="O28" s="62">
        <v>0</v>
      </c>
      <c r="P28" s="63"/>
      <c r="Q28" s="121">
        <v>0</v>
      </c>
      <c r="S28" s="58">
        <f t="shared" si="0"/>
        <v>48291430</v>
      </c>
      <c r="U28" s="58">
        <v>6790</v>
      </c>
      <c r="W28" s="58">
        <f>G28+M28</f>
        <v>432283157660</v>
      </c>
      <c r="Y28" s="58">
        <v>325947811782</v>
      </c>
      <c r="AA28" s="60">
        <v>8.14</v>
      </c>
    </row>
    <row r="29" spans="1:27" ht="30" customHeight="1">
      <c r="A29" s="162" t="s">
        <v>39</v>
      </c>
      <c r="B29" s="162"/>
      <c r="C29" s="162"/>
      <c r="E29" s="58">
        <v>100000</v>
      </c>
      <c r="G29" s="58">
        <v>1423181839</v>
      </c>
      <c r="I29" s="58">
        <v>989079750</v>
      </c>
      <c r="K29" s="58">
        <v>0</v>
      </c>
      <c r="M29" s="58">
        <v>0</v>
      </c>
      <c r="O29" s="62">
        <v>-100000</v>
      </c>
      <c r="P29" s="63"/>
      <c r="Q29" s="120">
        <v>1018410321</v>
      </c>
      <c r="S29" s="58">
        <f t="shared" si="0"/>
        <v>0</v>
      </c>
      <c r="U29" s="58">
        <v>0</v>
      </c>
      <c r="W29" s="58">
        <v>0</v>
      </c>
      <c r="Y29" s="58">
        <v>0</v>
      </c>
      <c r="AA29" s="60">
        <v>0</v>
      </c>
    </row>
    <row r="30" spans="1:27" ht="30" customHeight="1">
      <c r="A30" s="162" t="s">
        <v>41</v>
      </c>
      <c r="B30" s="162"/>
      <c r="C30" s="162"/>
      <c r="E30" s="58">
        <v>80000000</v>
      </c>
      <c r="G30" s="58">
        <v>32852554939</v>
      </c>
      <c r="I30" s="58">
        <v>30775788000</v>
      </c>
      <c r="K30" s="119">
        <v>0</v>
      </c>
      <c r="M30" s="58">
        <v>0</v>
      </c>
      <c r="O30" s="62">
        <v>-80000000</v>
      </c>
      <c r="P30" s="63"/>
      <c r="Q30" s="120">
        <v>30566915590</v>
      </c>
      <c r="S30" s="58">
        <f>E30+K30+O30</f>
        <v>0</v>
      </c>
      <c r="U30" s="58">
        <v>0</v>
      </c>
      <c r="W30" s="58">
        <v>0</v>
      </c>
      <c r="Y30" s="58">
        <v>0</v>
      </c>
      <c r="AA30" s="60">
        <v>0</v>
      </c>
    </row>
    <row r="31" spans="1:27" ht="30" customHeight="1">
      <c r="A31" s="162" t="s">
        <v>205</v>
      </c>
      <c r="B31" s="162"/>
      <c r="C31" s="162"/>
      <c r="E31" s="58">
        <v>4500000</v>
      </c>
      <c r="G31" s="58">
        <v>55443998628</v>
      </c>
      <c r="I31" s="58">
        <v>52381464750</v>
      </c>
      <c r="K31" s="58">
        <v>500000</v>
      </c>
      <c r="M31" s="58">
        <v>6667931564</v>
      </c>
      <c r="O31" s="62">
        <v>0</v>
      </c>
      <c r="P31" s="63"/>
      <c r="Q31" s="120">
        <v>0</v>
      </c>
      <c r="S31" s="58">
        <f t="shared" si="0"/>
        <v>5000000</v>
      </c>
      <c r="U31" s="58">
        <v>135801</v>
      </c>
      <c r="W31" s="58">
        <f>G31+M31</f>
        <v>62111930192</v>
      </c>
      <c r="Y31" s="58">
        <v>67495995000</v>
      </c>
      <c r="AA31" s="60">
        <v>1.68</v>
      </c>
    </row>
    <row r="32" spans="1:27" ht="30" customHeight="1">
      <c r="A32" s="162" t="s">
        <v>42</v>
      </c>
      <c r="B32" s="162"/>
      <c r="C32" s="162"/>
      <c r="E32" s="58">
        <v>1825689</v>
      </c>
      <c r="G32" s="58">
        <v>15834762019</v>
      </c>
      <c r="I32" s="58">
        <v>16823438415</v>
      </c>
      <c r="K32" s="58">
        <v>174311</v>
      </c>
      <c r="M32" s="58">
        <v>1960810174</v>
      </c>
      <c r="O32" s="59">
        <v>0</v>
      </c>
      <c r="Q32" s="58">
        <v>0</v>
      </c>
      <c r="S32" s="58">
        <f>E32+K32+O32</f>
        <v>2000000</v>
      </c>
      <c r="U32" s="58">
        <v>10820</v>
      </c>
      <c r="W32" s="58">
        <f>G32+M32</f>
        <v>17795572193</v>
      </c>
      <c r="Y32" s="58">
        <v>21511242000</v>
      </c>
      <c r="AA32" s="60">
        <v>0.54</v>
      </c>
    </row>
    <row r="33" spans="1:30" ht="30" customHeight="1">
      <c r="A33" s="162" t="s">
        <v>204</v>
      </c>
      <c r="B33" s="162"/>
      <c r="C33" s="162"/>
      <c r="E33" s="58">
        <v>4000000</v>
      </c>
      <c r="G33" s="58">
        <v>6612221263</v>
      </c>
      <c r="I33" s="58">
        <v>6584587200</v>
      </c>
      <c r="K33" s="58">
        <v>86200000</v>
      </c>
      <c r="M33" s="58">
        <v>167269779445</v>
      </c>
      <c r="O33" s="59">
        <v>0</v>
      </c>
      <c r="Q33" s="58">
        <v>0</v>
      </c>
      <c r="S33" s="58">
        <f t="shared" si="0"/>
        <v>90200000</v>
      </c>
      <c r="U33" s="58">
        <v>2031</v>
      </c>
      <c r="W33" s="58">
        <f>G33+M33</f>
        <v>173882000708</v>
      </c>
      <c r="Y33" s="58">
        <v>182106182610</v>
      </c>
      <c r="AA33" s="60">
        <v>4.55</v>
      </c>
    </row>
    <row r="34" spans="1:30" ht="30" customHeight="1">
      <c r="A34" s="162" t="s">
        <v>206</v>
      </c>
      <c r="B34" s="162"/>
      <c r="C34" s="162"/>
      <c r="E34" s="58">
        <v>4000000</v>
      </c>
      <c r="G34" s="58">
        <v>19706311344</v>
      </c>
      <c r="I34" s="58">
        <v>22425768000</v>
      </c>
      <c r="K34" s="58">
        <v>1500000</v>
      </c>
      <c r="M34" s="58">
        <v>10148308854</v>
      </c>
      <c r="O34" s="59">
        <v>0</v>
      </c>
      <c r="Q34" s="58">
        <v>0</v>
      </c>
      <c r="S34" s="58">
        <f t="shared" si="0"/>
        <v>5500000</v>
      </c>
      <c r="U34" s="58">
        <v>6790</v>
      </c>
      <c r="W34" s="58">
        <f>G34+M34</f>
        <v>29854620198</v>
      </c>
      <c r="Y34" s="58">
        <v>37122797250</v>
      </c>
      <c r="AA34" s="60">
        <v>0.93</v>
      </c>
      <c r="AD34" s="47"/>
    </row>
    <row r="35" spans="1:30" ht="30" customHeight="1">
      <c r="A35" s="162" t="s">
        <v>207</v>
      </c>
      <c r="B35" s="162"/>
      <c r="C35" s="162"/>
      <c r="E35" s="58">
        <v>0</v>
      </c>
      <c r="G35" s="58">
        <v>0</v>
      </c>
      <c r="I35" s="58">
        <v>0</v>
      </c>
      <c r="K35" s="58">
        <v>48200000</v>
      </c>
      <c r="M35" s="58">
        <v>96255136084</v>
      </c>
      <c r="O35" s="59">
        <v>0</v>
      </c>
      <c r="Q35" s="58">
        <v>0</v>
      </c>
      <c r="S35" s="58">
        <f t="shared" si="0"/>
        <v>48200000</v>
      </c>
      <c r="U35" s="58">
        <v>2032</v>
      </c>
      <c r="W35" s="58">
        <f>M35+G35</f>
        <v>96255136084</v>
      </c>
      <c r="Y35" s="58">
        <v>97359642720</v>
      </c>
      <c r="AA35" s="60">
        <v>2.4300000000000002</v>
      </c>
      <c r="AD35" s="47"/>
    </row>
    <row r="36" spans="1:30" ht="30" customHeight="1">
      <c r="A36" s="162" t="s">
        <v>229</v>
      </c>
      <c r="B36" s="162"/>
      <c r="C36" s="162"/>
      <c r="E36" s="58">
        <v>0</v>
      </c>
      <c r="G36" s="58">
        <v>0</v>
      </c>
      <c r="I36" s="58">
        <v>0</v>
      </c>
      <c r="K36" s="58">
        <v>15421284</v>
      </c>
      <c r="M36" s="58">
        <v>23170074237</v>
      </c>
      <c r="O36" s="59">
        <v>0</v>
      </c>
      <c r="Q36" s="58">
        <v>0</v>
      </c>
      <c r="S36" s="58">
        <f t="shared" si="0"/>
        <v>15421284</v>
      </c>
      <c r="U36" s="58">
        <v>1514</v>
      </c>
      <c r="W36" s="58">
        <f>M36+G36</f>
        <v>23170074237</v>
      </c>
      <c r="Y36" s="58">
        <v>23208904423</v>
      </c>
      <c r="AA36" s="60">
        <v>0.57999999999999996</v>
      </c>
      <c r="AD36" s="47"/>
    </row>
    <row r="37" spans="1:30" ht="30" customHeight="1">
      <c r="A37" s="162" t="s">
        <v>232</v>
      </c>
      <c r="B37" s="162"/>
      <c r="C37" s="162"/>
      <c r="E37" s="58">
        <v>0</v>
      </c>
      <c r="G37" s="58">
        <v>0</v>
      </c>
      <c r="I37" s="58">
        <v>0</v>
      </c>
      <c r="K37" s="58">
        <v>4701143</v>
      </c>
      <c r="M37" s="58">
        <v>33556499739</v>
      </c>
      <c r="O37" s="59">
        <v>0</v>
      </c>
      <c r="Q37" s="58">
        <v>0</v>
      </c>
      <c r="S37" s="58">
        <f t="shared" si="0"/>
        <v>4701143</v>
      </c>
      <c r="U37" s="58">
        <v>7800</v>
      </c>
      <c r="W37" s="58">
        <f>G37+M37</f>
        <v>33556499739</v>
      </c>
      <c r="Y37" s="58">
        <v>36450735353</v>
      </c>
      <c r="AA37" s="60">
        <v>0.91</v>
      </c>
      <c r="AD37" s="47"/>
    </row>
    <row r="38" spans="1:30" ht="30" customHeight="1">
      <c r="A38" s="162" t="s">
        <v>230</v>
      </c>
      <c r="B38" s="162"/>
      <c r="C38" s="162"/>
      <c r="E38" s="58">
        <v>0</v>
      </c>
      <c r="G38" s="58">
        <v>0</v>
      </c>
      <c r="I38" s="58">
        <v>0</v>
      </c>
      <c r="K38" s="58">
        <v>3900000</v>
      </c>
      <c r="M38" s="58">
        <v>62052292368</v>
      </c>
      <c r="O38" s="59">
        <v>0</v>
      </c>
      <c r="Q38" s="58">
        <v>0</v>
      </c>
      <c r="S38" s="58">
        <f t="shared" si="0"/>
        <v>3900000</v>
      </c>
      <c r="U38" s="58">
        <v>17770</v>
      </c>
      <c r="W38" s="58">
        <f>G38+M38</f>
        <v>62052292368</v>
      </c>
      <c r="Y38" s="58">
        <v>68890647150</v>
      </c>
      <c r="AA38" s="60">
        <v>1.72</v>
      </c>
      <c r="AD38" s="47"/>
    </row>
    <row r="39" spans="1:30" ht="30" customHeight="1">
      <c r="A39" s="162" t="s">
        <v>231</v>
      </c>
      <c r="B39" s="162"/>
      <c r="C39" s="162"/>
      <c r="E39" s="58">
        <v>0</v>
      </c>
      <c r="G39" s="58">
        <v>0</v>
      </c>
      <c r="I39" s="58">
        <v>0</v>
      </c>
      <c r="K39" s="58">
        <v>1500000</v>
      </c>
      <c r="M39" s="58">
        <v>62260247376</v>
      </c>
      <c r="O39" s="59">
        <v>-148981</v>
      </c>
      <c r="Q39" s="59">
        <v>6375361465</v>
      </c>
      <c r="S39" s="58">
        <f t="shared" si="0"/>
        <v>1351019</v>
      </c>
      <c r="U39" s="58">
        <v>40350</v>
      </c>
      <c r="W39" s="58">
        <v>56076518099</v>
      </c>
      <c r="Y39" s="58">
        <v>54189260631</v>
      </c>
      <c r="AA39" s="60">
        <v>1.35</v>
      </c>
      <c r="AD39" s="47"/>
    </row>
    <row r="40" spans="1:30" ht="30" customHeight="1">
      <c r="A40" s="162" t="s">
        <v>208</v>
      </c>
      <c r="B40" s="162"/>
      <c r="C40" s="162"/>
      <c r="E40" s="58">
        <v>1028000</v>
      </c>
      <c r="G40" s="58">
        <v>916542940</v>
      </c>
      <c r="I40" s="58">
        <v>576559498</v>
      </c>
      <c r="K40" s="58">
        <v>32000</v>
      </c>
      <c r="M40" s="58">
        <v>29347479</v>
      </c>
      <c r="O40" s="59">
        <v>-1060000</v>
      </c>
      <c r="Q40" s="58">
        <v>997014224</v>
      </c>
      <c r="S40" s="58">
        <f>E40+K40+O40</f>
        <v>0</v>
      </c>
      <c r="U40" s="58">
        <v>0</v>
      </c>
      <c r="W40" s="58">
        <v>0</v>
      </c>
      <c r="Y40" s="58">
        <v>0</v>
      </c>
      <c r="AA40" s="60">
        <v>0</v>
      </c>
      <c r="AD40" s="47"/>
    </row>
    <row r="41" spans="1:30" ht="30" customHeight="1">
      <c r="A41" s="162" t="s">
        <v>227</v>
      </c>
      <c r="B41" s="162"/>
      <c r="C41" s="162"/>
      <c r="E41" s="58">
        <v>0</v>
      </c>
      <c r="G41" s="58">
        <v>0</v>
      </c>
      <c r="I41" s="58">
        <v>0</v>
      </c>
      <c r="K41" s="58">
        <v>500000</v>
      </c>
      <c r="M41" s="58">
        <v>1825465375</v>
      </c>
      <c r="O41" s="59">
        <v>-500000</v>
      </c>
      <c r="Q41" s="58">
        <v>1850294429</v>
      </c>
      <c r="S41" s="58">
        <v>0</v>
      </c>
      <c r="U41" s="58">
        <v>0</v>
      </c>
      <c r="W41" s="58">
        <v>0</v>
      </c>
      <c r="Y41" s="58">
        <v>0</v>
      </c>
      <c r="AA41" s="60">
        <v>0</v>
      </c>
      <c r="AD41" s="47"/>
    </row>
    <row r="42" spans="1:30" ht="30" customHeight="1">
      <c r="A42" s="162" t="s">
        <v>228</v>
      </c>
      <c r="B42" s="162"/>
      <c r="C42" s="162"/>
      <c r="E42" s="58">
        <v>0</v>
      </c>
      <c r="G42" s="58">
        <v>0</v>
      </c>
      <c r="I42" s="58">
        <v>0</v>
      </c>
      <c r="K42" s="58">
        <v>131000</v>
      </c>
      <c r="M42" s="58">
        <v>641013403</v>
      </c>
      <c r="O42" s="59">
        <v>-131000</v>
      </c>
      <c r="Q42" s="58">
        <v>686853105</v>
      </c>
      <c r="S42" s="58">
        <v>0</v>
      </c>
      <c r="U42" s="58">
        <v>0</v>
      </c>
      <c r="W42" s="58">
        <v>0</v>
      </c>
      <c r="Y42" s="58">
        <v>0</v>
      </c>
      <c r="AA42" s="60">
        <v>0</v>
      </c>
      <c r="AD42" s="47"/>
    </row>
    <row r="43" spans="1:30" ht="30" customHeight="1">
      <c r="A43" s="164" t="s">
        <v>43</v>
      </c>
      <c r="B43" s="164"/>
      <c r="C43" s="164"/>
      <c r="D43" s="66"/>
      <c r="E43" s="61">
        <v>16502</v>
      </c>
      <c r="F43" s="66"/>
      <c r="G43" s="61">
        <v>170032314146</v>
      </c>
      <c r="H43" s="66"/>
      <c r="I43" s="61">
        <v>206076263114</v>
      </c>
      <c r="J43" s="66"/>
      <c r="K43" s="61">
        <v>4</v>
      </c>
      <c r="L43" s="66"/>
      <c r="M43" s="61">
        <v>57738321</v>
      </c>
      <c r="N43" s="66"/>
      <c r="O43" s="62">
        <v>0</v>
      </c>
      <c r="P43" s="66"/>
      <c r="Q43" s="61">
        <v>0</v>
      </c>
      <c r="R43" s="66"/>
      <c r="S43" s="58">
        <f t="shared" si="0"/>
        <v>16506</v>
      </c>
      <c r="T43" s="66"/>
      <c r="U43" s="61">
        <v>14100000</v>
      </c>
      <c r="V43" s="66"/>
      <c r="W43" s="61">
        <f>G43+M43</f>
        <v>170090052467</v>
      </c>
      <c r="X43" s="66"/>
      <c r="Y43" s="61">
        <v>232176036960</v>
      </c>
      <c r="Z43" s="66"/>
      <c r="AA43" s="67">
        <v>5.8</v>
      </c>
    </row>
    <row r="44" spans="1:30" ht="30" customHeight="1">
      <c r="A44" s="164" t="s">
        <v>44</v>
      </c>
      <c r="B44" s="164"/>
      <c r="C44" s="164"/>
      <c r="D44" s="66"/>
      <c r="E44" s="61">
        <v>159807</v>
      </c>
      <c r="F44" s="66"/>
      <c r="G44" s="61">
        <v>179957271126</v>
      </c>
      <c r="H44" s="66"/>
      <c r="I44" s="61">
        <v>253164459562</v>
      </c>
      <c r="J44" s="66"/>
      <c r="K44" s="61">
        <v>24</v>
      </c>
      <c r="L44" s="66"/>
      <c r="M44" s="61">
        <v>48473659</v>
      </c>
      <c r="N44" s="66"/>
      <c r="O44" s="68">
        <v>0</v>
      </c>
      <c r="P44" s="66"/>
      <c r="Q44" s="69">
        <v>0</v>
      </c>
      <c r="R44" s="66"/>
      <c r="S44" s="58">
        <f t="shared" si="0"/>
        <v>159831</v>
      </c>
      <c r="T44" s="66"/>
      <c r="U44" s="61">
        <v>1942100</v>
      </c>
      <c r="V44" s="66"/>
      <c r="W44" s="61">
        <f>G44+M44</f>
        <v>180005744785</v>
      </c>
      <c r="X44" s="66"/>
      <c r="Y44" s="61">
        <v>309662806416</v>
      </c>
      <c r="Z44" s="66"/>
      <c r="AA44" s="67">
        <v>7.73</v>
      </c>
    </row>
    <row r="45" spans="1:30" ht="30" customHeight="1" thickBot="1">
      <c r="A45" s="152" t="s">
        <v>45</v>
      </c>
      <c r="B45" s="152"/>
      <c r="C45" s="152"/>
      <c r="D45" s="152"/>
      <c r="E45" s="70">
        <f>SUM(E9:E44)</f>
        <v>1012903031</v>
      </c>
      <c r="F45" s="50"/>
      <c r="G45" s="70">
        <f>SUM(G9:G44)</f>
        <v>3722006390061</v>
      </c>
      <c r="H45" s="50"/>
      <c r="I45" s="70">
        <f>SUM(I9:I44)</f>
        <v>2993914604027</v>
      </c>
      <c r="J45" s="50"/>
      <c r="K45" s="70">
        <f>SUM(K9:K44)</f>
        <v>252172587</v>
      </c>
      <c r="L45" s="50"/>
      <c r="M45" s="70">
        <f>SUM(M9:M44)</f>
        <v>611086647310</v>
      </c>
      <c r="N45" s="50"/>
      <c r="O45" s="71">
        <f>SUM(O9:O44)</f>
        <v>-181615965</v>
      </c>
      <c r="P45" s="50"/>
      <c r="Q45" s="70">
        <f>SUM(Q9:Q44)</f>
        <v>375946779349</v>
      </c>
      <c r="R45" s="50"/>
      <c r="S45" s="70">
        <f>SUM(S9:S44)</f>
        <v>1083459653</v>
      </c>
      <c r="T45" s="50"/>
      <c r="U45" s="72"/>
      <c r="V45" s="50"/>
      <c r="W45" s="70">
        <f>SUM(W9:W44)</f>
        <v>3953410588687</v>
      </c>
      <c r="X45" s="50"/>
      <c r="Y45" s="70">
        <f>SUM(Y9:Y44)</f>
        <v>3884755794147</v>
      </c>
      <c r="Z45" s="50"/>
      <c r="AA45" s="73">
        <f>SUM(AA9:AA44)</f>
        <v>96.970000000000013</v>
      </c>
    </row>
    <row r="46" spans="1:30" ht="30" customHeight="1" thickTop="1">
      <c r="A46" s="163"/>
      <c r="B46" s="163"/>
      <c r="C46" s="163"/>
      <c r="D46" s="163"/>
      <c r="M46" s="58"/>
    </row>
    <row r="49" spans="11:11" ht="30" customHeight="1">
      <c r="K49" s="58"/>
    </row>
  </sheetData>
  <mergeCells count="58">
    <mergeCell ref="A46:D46"/>
    <mergeCell ref="A33:C33"/>
    <mergeCell ref="A34:C34"/>
    <mergeCell ref="A35:C35"/>
    <mergeCell ref="A45:D45"/>
    <mergeCell ref="A43:C43"/>
    <mergeCell ref="A44:C44"/>
    <mergeCell ref="A40:C40"/>
    <mergeCell ref="A41:C41"/>
    <mergeCell ref="A42:C42"/>
    <mergeCell ref="A36:C36"/>
    <mergeCell ref="A37:C37"/>
    <mergeCell ref="A38:C38"/>
    <mergeCell ref="A39:C39"/>
    <mergeCell ref="A31:C31"/>
    <mergeCell ref="A32:C32"/>
    <mergeCell ref="A29:C29"/>
    <mergeCell ref="A30:C30"/>
    <mergeCell ref="A26:C26"/>
    <mergeCell ref="A27:C27"/>
    <mergeCell ref="A28:C28"/>
    <mergeCell ref="A23:C23"/>
    <mergeCell ref="A24:C24"/>
    <mergeCell ref="A25:C25"/>
    <mergeCell ref="A21:C21"/>
    <mergeCell ref="A22:C22"/>
    <mergeCell ref="A18:C18"/>
    <mergeCell ref="A19:C19"/>
    <mergeCell ref="A20:C20"/>
    <mergeCell ref="A15:C15"/>
    <mergeCell ref="A16:C16"/>
    <mergeCell ref="A17:C17"/>
    <mergeCell ref="A12:C12"/>
    <mergeCell ref="A13:C13"/>
    <mergeCell ref="A14:C14"/>
    <mergeCell ref="A11:C11"/>
    <mergeCell ref="A10:C10"/>
    <mergeCell ref="A9:C9"/>
    <mergeCell ref="A7:C8"/>
    <mergeCell ref="E7:E8"/>
    <mergeCell ref="E6:I6"/>
    <mergeCell ref="K6:Q6"/>
    <mergeCell ref="S6:AA6"/>
    <mergeCell ref="K7:M7"/>
    <mergeCell ref="O7:Q7"/>
    <mergeCell ref="G7:G8"/>
    <mergeCell ref="I7:I8"/>
    <mergeCell ref="S7:S8"/>
    <mergeCell ref="U7:U8"/>
    <mergeCell ref="W7:W8"/>
    <mergeCell ref="Y7:Y8"/>
    <mergeCell ref="AA7:AA8"/>
    <mergeCell ref="A1:AA1"/>
    <mergeCell ref="A2:AA2"/>
    <mergeCell ref="A3:AA3"/>
    <mergeCell ref="B4:AA4"/>
    <mergeCell ref="A5:B5"/>
    <mergeCell ref="C5:AA5"/>
  </mergeCells>
  <pageMargins left="0.39" right="0.39" top="0.39" bottom="0.39" header="0" footer="0"/>
  <pageSetup scale="51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1:W53"/>
  <sheetViews>
    <sheetView rightToLeft="1" topLeftCell="A38" zoomScaleNormal="100" zoomScaleSheetLayoutView="100" workbookViewId="0">
      <selection activeCell="S52" sqref="S52"/>
    </sheetView>
  </sheetViews>
  <sheetFormatPr defaultRowHeight="30" customHeight="1"/>
  <cols>
    <col min="1" max="1" width="28.5703125" style="4" bestFit="1" customWidth="1"/>
    <col min="2" max="2" width="1.28515625" style="4" customWidth="1"/>
    <col min="3" max="3" width="15.85546875" style="4" customWidth="1"/>
    <col min="4" max="4" width="1.28515625" style="4" customWidth="1"/>
    <col min="5" max="5" width="16.28515625" style="137" customWidth="1"/>
    <col min="6" max="6" width="1.28515625" style="4" customWidth="1"/>
    <col min="7" max="7" width="13" style="4" customWidth="1"/>
    <col min="8" max="8" width="1.28515625" style="4" customWidth="1"/>
    <col min="9" max="9" width="14.5703125" style="4" customWidth="1"/>
    <col min="10" max="10" width="1.28515625" style="4" customWidth="1"/>
    <col min="11" max="11" width="18.28515625" style="4" customWidth="1"/>
    <col min="12" max="12" width="1.28515625" style="4" customWidth="1"/>
    <col min="13" max="13" width="13.42578125" style="4" customWidth="1"/>
    <col min="14" max="14" width="1.28515625" style="4" customWidth="1"/>
    <col min="15" max="15" width="15.5703125" style="4" customWidth="1"/>
    <col min="16" max="16" width="1.28515625" style="4" customWidth="1"/>
    <col min="17" max="17" width="15.5703125" style="53" customWidth="1"/>
    <col min="18" max="18" width="1.28515625" style="4" customWidth="1"/>
    <col min="19" max="19" width="16.5703125" style="38" customWidth="1"/>
    <col min="20" max="20" width="13.5703125" style="13" bestFit="1" customWidth="1"/>
    <col min="21" max="21" width="10.85546875" style="13" bestFit="1" customWidth="1"/>
    <col min="22" max="23" width="11" style="13" bestFit="1" customWidth="1"/>
    <col min="24" max="16384" width="9.140625" style="13"/>
  </cols>
  <sheetData>
    <row r="1" spans="1:23" ht="30" customHeight="1">
      <c r="A1" s="151" t="s">
        <v>195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</row>
    <row r="2" spans="1:23" ht="30" customHeight="1">
      <c r="A2" s="151" t="s">
        <v>200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</row>
    <row r="3" spans="1:23" ht="30" customHeight="1">
      <c r="A3" s="151" t="s">
        <v>224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</row>
    <row r="4" spans="1:23" ht="30" customHeight="1">
      <c r="A4" s="168" t="s">
        <v>173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</row>
    <row r="5" spans="1:23" ht="30" customHeight="1">
      <c r="C5" s="169" t="s">
        <v>109</v>
      </c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S5" s="42" t="s">
        <v>110</v>
      </c>
    </row>
    <row r="6" spans="1:23" ht="42">
      <c r="A6" s="1" t="s">
        <v>174</v>
      </c>
      <c r="C6" s="12" t="s">
        <v>50</v>
      </c>
      <c r="D6" s="5"/>
      <c r="E6" s="133" t="s">
        <v>9</v>
      </c>
      <c r="F6" s="5"/>
      <c r="G6" s="12" t="s">
        <v>49</v>
      </c>
      <c r="H6" s="5"/>
      <c r="I6" s="12" t="s">
        <v>175</v>
      </c>
      <c r="J6" s="5"/>
      <c r="K6" s="12" t="s">
        <v>176</v>
      </c>
      <c r="L6" s="5"/>
      <c r="M6" s="12" t="s">
        <v>177</v>
      </c>
      <c r="N6" s="5"/>
      <c r="O6" s="12" t="s">
        <v>178</v>
      </c>
      <c r="P6" s="5"/>
      <c r="Q6" s="90" t="s">
        <v>179</v>
      </c>
      <c r="S6" s="36" t="s">
        <v>179</v>
      </c>
    </row>
    <row r="7" spans="1:23" ht="24" customHeight="1">
      <c r="A7" s="107" t="s">
        <v>242</v>
      </c>
      <c r="C7" s="4" t="s">
        <v>245</v>
      </c>
      <c r="E7" s="132">
        <v>1816000</v>
      </c>
      <c r="G7" s="107">
        <v>236</v>
      </c>
      <c r="I7" s="146">
        <v>428879998</v>
      </c>
      <c r="K7" s="146">
        <v>433912240</v>
      </c>
      <c r="M7" s="146">
        <v>109358</v>
      </c>
      <c r="O7" s="146">
        <v>125540</v>
      </c>
      <c r="Q7" s="147">
        <v>4922884</v>
      </c>
      <c r="S7" s="76">
        <v>4922884</v>
      </c>
    </row>
    <row r="8" spans="1:23" ht="30.75" customHeight="1">
      <c r="A8" s="107" t="s">
        <v>242</v>
      </c>
      <c r="C8" s="107" t="s">
        <v>246</v>
      </c>
      <c r="E8" s="131">
        <v>338000</v>
      </c>
      <c r="G8" s="107">
        <v>249</v>
      </c>
      <c r="I8" s="146">
        <v>84281010</v>
      </c>
      <c r="K8" s="146">
        <v>70961723</v>
      </c>
      <c r="M8" s="146">
        <v>21484</v>
      </c>
      <c r="O8" s="146">
        <v>125540</v>
      </c>
      <c r="Q8" s="148">
        <v>-13340771</v>
      </c>
      <c r="S8" s="76">
        <v>-13340771</v>
      </c>
      <c r="T8" s="138"/>
      <c r="U8" s="41"/>
    </row>
    <row r="9" spans="1:23" ht="27.75" customHeight="1">
      <c r="A9" s="107" t="s">
        <v>243</v>
      </c>
      <c r="C9" s="107" t="s">
        <v>245</v>
      </c>
      <c r="E9" s="131">
        <v>786000</v>
      </c>
      <c r="G9" s="107">
        <v>247</v>
      </c>
      <c r="I9" s="146">
        <v>193942985</v>
      </c>
      <c r="K9" s="146">
        <v>175232867</v>
      </c>
      <c r="M9" s="146">
        <v>49444</v>
      </c>
      <c r="O9" s="146">
        <v>51564</v>
      </c>
      <c r="Q9" s="148">
        <v>-18759562</v>
      </c>
      <c r="S9" s="76">
        <v>-18759562</v>
      </c>
      <c r="W9" s="138"/>
    </row>
    <row r="10" spans="1:23" ht="31.5" customHeight="1">
      <c r="A10" s="107" t="s">
        <v>244</v>
      </c>
      <c r="C10" s="107" t="s">
        <v>247</v>
      </c>
      <c r="E10" s="131">
        <v>6000</v>
      </c>
      <c r="G10" s="107">
        <v>428</v>
      </c>
      <c r="I10" s="146">
        <v>2570000</v>
      </c>
      <c r="K10" s="146">
        <v>2399382</v>
      </c>
      <c r="M10" s="146">
        <v>653</v>
      </c>
      <c r="O10" s="146">
        <v>291</v>
      </c>
      <c r="Q10" s="148">
        <v>-171271</v>
      </c>
      <c r="S10" s="76">
        <v>-171271</v>
      </c>
      <c r="W10" s="138"/>
    </row>
    <row r="11" spans="1:23" s="51" customFormat="1" ht="30" customHeight="1">
      <c r="A11" s="53" t="s">
        <v>188</v>
      </c>
      <c r="B11" s="53"/>
      <c r="C11" s="53"/>
      <c r="D11" s="53"/>
      <c r="E11" s="134">
        <v>0</v>
      </c>
      <c r="F11" s="53"/>
      <c r="G11" s="58">
        <v>0</v>
      </c>
      <c r="H11" s="53"/>
      <c r="I11" s="58">
        <f>E11*G11</f>
        <v>0</v>
      </c>
      <c r="J11" s="53"/>
      <c r="K11" s="58">
        <v>0</v>
      </c>
      <c r="L11" s="53"/>
      <c r="M11" s="58">
        <f>I11*0.000255</f>
        <v>0</v>
      </c>
      <c r="N11" s="53"/>
      <c r="O11" s="58">
        <v>0</v>
      </c>
      <c r="P11" s="53"/>
      <c r="Q11" s="75">
        <v>0</v>
      </c>
      <c r="R11" s="53"/>
      <c r="S11" s="62">
        <v>-10012800</v>
      </c>
      <c r="T11" s="84"/>
      <c r="U11" s="84"/>
      <c r="V11" s="84"/>
      <c r="W11" s="84"/>
    </row>
    <row r="12" spans="1:23" s="51" customFormat="1" ht="30" customHeight="1">
      <c r="A12" s="53" t="s">
        <v>188</v>
      </c>
      <c r="B12" s="53"/>
      <c r="C12" s="53"/>
      <c r="D12" s="53"/>
      <c r="E12" s="134">
        <v>0</v>
      </c>
      <c r="F12" s="53"/>
      <c r="G12" s="58">
        <v>0</v>
      </c>
      <c r="H12" s="53"/>
      <c r="I12" s="58">
        <v>0</v>
      </c>
      <c r="J12" s="53"/>
      <c r="K12" s="58">
        <v>0</v>
      </c>
      <c r="L12" s="53"/>
      <c r="M12" s="58">
        <v>0</v>
      </c>
      <c r="N12" s="53"/>
      <c r="O12" s="58">
        <v>0</v>
      </c>
      <c r="P12" s="53"/>
      <c r="Q12" s="75">
        <v>0</v>
      </c>
      <c r="R12" s="53"/>
      <c r="S12" s="62">
        <v>23989465</v>
      </c>
      <c r="T12" s="84"/>
      <c r="U12" s="84"/>
      <c r="V12" s="84"/>
      <c r="W12" s="84"/>
    </row>
    <row r="13" spans="1:23" s="51" customFormat="1" ht="30" customHeight="1">
      <c r="A13" s="53" t="s">
        <v>188</v>
      </c>
      <c r="B13" s="53"/>
      <c r="C13" s="53"/>
      <c r="D13" s="53"/>
      <c r="E13" s="134">
        <v>0</v>
      </c>
      <c r="F13" s="53"/>
      <c r="G13" s="58">
        <v>0</v>
      </c>
      <c r="H13" s="53"/>
      <c r="I13" s="58">
        <f>E13*G13</f>
        <v>0</v>
      </c>
      <c r="J13" s="53"/>
      <c r="K13" s="58">
        <v>0</v>
      </c>
      <c r="L13" s="53"/>
      <c r="M13" s="58">
        <f t="shared" ref="M13:M51" si="0">I13*0.000255</f>
        <v>0</v>
      </c>
      <c r="N13" s="53"/>
      <c r="O13" s="58">
        <v>0</v>
      </c>
      <c r="P13" s="53"/>
      <c r="Q13" s="75">
        <v>0</v>
      </c>
      <c r="R13" s="53"/>
      <c r="S13" s="62">
        <v>66565</v>
      </c>
      <c r="T13" s="84"/>
      <c r="V13" s="84"/>
      <c r="W13" s="84"/>
    </row>
    <row r="14" spans="1:23" s="51" customFormat="1" ht="30" customHeight="1">
      <c r="A14" s="53" t="s">
        <v>249</v>
      </c>
      <c r="B14" s="53"/>
      <c r="C14" s="53"/>
      <c r="D14" s="53"/>
      <c r="E14" s="134">
        <v>0</v>
      </c>
      <c r="F14" s="53"/>
      <c r="G14" s="58">
        <v>0</v>
      </c>
      <c r="H14" s="53"/>
      <c r="I14" s="58">
        <v>0</v>
      </c>
      <c r="J14" s="53"/>
      <c r="K14" s="58">
        <v>0</v>
      </c>
      <c r="L14" s="53"/>
      <c r="M14" s="58">
        <v>0</v>
      </c>
      <c r="N14" s="53"/>
      <c r="O14" s="58">
        <v>0</v>
      </c>
      <c r="P14" s="53"/>
      <c r="Q14" s="75">
        <v>0</v>
      </c>
      <c r="R14" s="53"/>
      <c r="S14" s="62">
        <v>314773</v>
      </c>
      <c r="T14" s="84"/>
      <c r="V14" s="84"/>
      <c r="W14" s="84"/>
    </row>
    <row r="15" spans="1:23" s="51" customFormat="1" ht="30" customHeight="1">
      <c r="A15" s="53" t="s">
        <v>249</v>
      </c>
      <c r="B15" s="53"/>
      <c r="C15" s="53"/>
      <c r="D15" s="53"/>
      <c r="E15" s="134">
        <v>0</v>
      </c>
      <c r="F15" s="53"/>
      <c r="G15" s="58">
        <v>0</v>
      </c>
      <c r="H15" s="53"/>
      <c r="I15" s="58">
        <v>0</v>
      </c>
      <c r="J15" s="53"/>
      <c r="K15" s="58">
        <v>0</v>
      </c>
      <c r="L15" s="53"/>
      <c r="M15" s="58">
        <v>0</v>
      </c>
      <c r="N15" s="53"/>
      <c r="O15" s="58">
        <v>0</v>
      </c>
      <c r="P15" s="53"/>
      <c r="Q15" s="75">
        <v>0</v>
      </c>
      <c r="R15" s="53"/>
      <c r="S15" s="62">
        <v>29983</v>
      </c>
      <c r="T15" s="84"/>
      <c r="V15" s="84"/>
      <c r="W15" s="84"/>
    </row>
    <row r="16" spans="1:23" s="51" customFormat="1" ht="30" customHeight="1">
      <c r="A16" s="53" t="s">
        <v>249</v>
      </c>
      <c r="B16" s="53"/>
      <c r="C16" s="53"/>
      <c r="D16" s="53"/>
      <c r="E16" s="134">
        <v>0</v>
      </c>
      <c r="F16" s="53"/>
      <c r="G16" s="58">
        <v>0</v>
      </c>
      <c r="H16" s="53"/>
      <c r="I16" s="58">
        <v>0</v>
      </c>
      <c r="J16" s="53"/>
      <c r="K16" s="58">
        <v>0</v>
      </c>
      <c r="L16" s="53"/>
      <c r="M16" s="58">
        <v>0</v>
      </c>
      <c r="N16" s="53"/>
      <c r="O16" s="58">
        <v>0</v>
      </c>
      <c r="P16" s="53"/>
      <c r="Q16" s="75">
        <v>0</v>
      </c>
      <c r="R16" s="53"/>
      <c r="S16" s="62">
        <v>4077352</v>
      </c>
      <c r="T16" s="84"/>
      <c r="V16" s="84"/>
      <c r="W16" s="84"/>
    </row>
    <row r="17" spans="1:23" s="51" customFormat="1" ht="30" customHeight="1">
      <c r="A17" s="53" t="s">
        <v>249</v>
      </c>
      <c r="B17" s="53"/>
      <c r="C17" s="53"/>
      <c r="D17" s="53"/>
      <c r="E17" s="134">
        <v>0</v>
      </c>
      <c r="F17" s="53"/>
      <c r="G17" s="58">
        <v>0</v>
      </c>
      <c r="H17" s="53"/>
      <c r="I17" s="58">
        <v>0</v>
      </c>
      <c r="J17" s="53"/>
      <c r="K17" s="58">
        <v>0</v>
      </c>
      <c r="L17" s="53"/>
      <c r="M17" s="58">
        <v>0</v>
      </c>
      <c r="N17" s="53"/>
      <c r="O17" s="58">
        <v>0</v>
      </c>
      <c r="P17" s="53"/>
      <c r="Q17" s="75">
        <v>0</v>
      </c>
      <c r="R17" s="53"/>
      <c r="S17" s="62">
        <v>-18325839</v>
      </c>
      <c r="T17" s="84"/>
      <c r="V17" s="84"/>
      <c r="W17" s="84"/>
    </row>
    <row r="18" spans="1:23" s="51" customFormat="1" ht="30" customHeight="1">
      <c r="A18" s="53" t="s">
        <v>249</v>
      </c>
      <c r="B18" s="53"/>
      <c r="C18" s="53"/>
      <c r="D18" s="53"/>
      <c r="E18" s="134">
        <v>0</v>
      </c>
      <c r="F18" s="53"/>
      <c r="G18" s="58">
        <v>0</v>
      </c>
      <c r="H18" s="53"/>
      <c r="I18" s="58">
        <v>0</v>
      </c>
      <c r="J18" s="53"/>
      <c r="K18" s="58">
        <v>0</v>
      </c>
      <c r="L18" s="53"/>
      <c r="M18" s="58">
        <v>0</v>
      </c>
      <c r="N18" s="53"/>
      <c r="O18" s="58">
        <v>0</v>
      </c>
      <c r="P18" s="53"/>
      <c r="Q18" s="75">
        <v>0</v>
      </c>
      <c r="R18" s="53"/>
      <c r="S18" s="62">
        <v>564325</v>
      </c>
      <c r="T18" s="84"/>
      <c r="V18" s="84"/>
      <c r="W18" s="84"/>
    </row>
    <row r="19" spans="1:23" s="51" customFormat="1" ht="30" customHeight="1">
      <c r="A19" s="53" t="s">
        <v>249</v>
      </c>
      <c r="B19" s="53"/>
      <c r="C19" s="53"/>
      <c r="D19" s="53"/>
      <c r="E19" s="134">
        <v>0</v>
      </c>
      <c r="F19" s="53"/>
      <c r="G19" s="58">
        <v>0</v>
      </c>
      <c r="H19" s="53"/>
      <c r="I19" s="58">
        <v>0</v>
      </c>
      <c r="J19" s="53"/>
      <c r="K19" s="58">
        <v>0</v>
      </c>
      <c r="L19" s="53"/>
      <c r="M19" s="58">
        <v>0</v>
      </c>
      <c r="N19" s="53"/>
      <c r="O19" s="58">
        <v>0</v>
      </c>
      <c r="P19" s="53"/>
      <c r="Q19" s="75">
        <v>0</v>
      </c>
      <c r="R19" s="53"/>
      <c r="S19" s="62">
        <v>2999</v>
      </c>
      <c r="T19" s="84"/>
      <c r="V19" s="84"/>
      <c r="W19" s="84"/>
    </row>
    <row r="20" spans="1:23" s="51" customFormat="1" ht="30" customHeight="1">
      <c r="A20" s="53" t="s">
        <v>250</v>
      </c>
      <c r="B20" s="53"/>
      <c r="C20" s="53"/>
      <c r="D20" s="53"/>
      <c r="E20" s="134">
        <v>0</v>
      </c>
      <c r="F20" s="53"/>
      <c r="G20" s="58">
        <v>0</v>
      </c>
      <c r="H20" s="53"/>
      <c r="I20" s="58">
        <v>0</v>
      </c>
      <c r="J20" s="53"/>
      <c r="K20" s="58">
        <v>0</v>
      </c>
      <c r="L20" s="53"/>
      <c r="M20" s="58">
        <v>0</v>
      </c>
      <c r="N20" s="53"/>
      <c r="O20" s="58">
        <v>0</v>
      </c>
      <c r="P20" s="53"/>
      <c r="Q20" s="75">
        <v>0</v>
      </c>
      <c r="R20" s="53"/>
      <c r="S20" s="62">
        <v>4949515</v>
      </c>
      <c r="T20" s="84"/>
      <c r="V20" s="84"/>
      <c r="W20" s="84"/>
    </row>
    <row r="21" spans="1:23" s="51" customFormat="1" ht="30" customHeight="1">
      <c r="A21" s="53" t="s">
        <v>250</v>
      </c>
      <c r="B21" s="53"/>
      <c r="C21" s="53"/>
      <c r="D21" s="53"/>
      <c r="E21" s="134">
        <v>0</v>
      </c>
      <c r="F21" s="53"/>
      <c r="G21" s="58">
        <v>0</v>
      </c>
      <c r="H21" s="53"/>
      <c r="I21" s="58">
        <v>0</v>
      </c>
      <c r="J21" s="53"/>
      <c r="K21" s="58">
        <v>0</v>
      </c>
      <c r="L21" s="53"/>
      <c r="M21" s="58">
        <v>0</v>
      </c>
      <c r="N21" s="53"/>
      <c r="O21" s="58">
        <v>0</v>
      </c>
      <c r="P21" s="53"/>
      <c r="Q21" s="75">
        <v>0</v>
      </c>
      <c r="R21" s="53"/>
      <c r="S21" s="62">
        <v>997412</v>
      </c>
      <c r="T21" s="84"/>
      <c r="V21" s="84"/>
      <c r="W21" s="84"/>
    </row>
    <row r="22" spans="1:23" s="51" customFormat="1" ht="30" customHeight="1">
      <c r="A22" s="53" t="s">
        <v>250</v>
      </c>
      <c r="B22" s="53"/>
      <c r="C22" s="53"/>
      <c r="D22" s="53"/>
      <c r="E22" s="134">
        <v>0</v>
      </c>
      <c r="F22" s="53"/>
      <c r="G22" s="58">
        <v>0</v>
      </c>
      <c r="H22" s="53"/>
      <c r="I22" s="58">
        <v>0</v>
      </c>
      <c r="J22" s="53"/>
      <c r="K22" s="58">
        <v>0</v>
      </c>
      <c r="L22" s="53"/>
      <c r="M22" s="58">
        <v>0</v>
      </c>
      <c r="N22" s="53"/>
      <c r="O22" s="58">
        <v>0</v>
      </c>
      <c r="P22" s="53"/>
      <c r="Q22" s="75">
        <v>0</v>
      </c>
      <c r="R22" s="53"/>
      <c r="S22" s="62">
        <v>-23895835</v>
      </c>
      <c r="T22" s="84"/>
      <c r="V22" s="84"/>
      <c r="W22" s="84"/>
    </row>
    <row r="23" spans="1:23" s="51" customFormat="1" ht="30" customHeight="1">
      <c r="A23" s="53" t="s">
        <v>250</v>
      </c>
      <c r="B23" s="53"/>
      <c r="C23" s="53"/>
      <c r="D23" s="53"/>
      <c r="E23" s="134">
        <v>0</v>
      </c>
      <c r="F23" s="53"/>
      <c r="G23" s="58">
        <v>0</v>
      </c>
      <c r="H23" s="53"/>
      <c r="I23" s="58">
        <v>0</v>
      </c>
      <c r="J23" s="53"/>
      <c r="K23" s="58">
        <v>0</v>
      </c>
      <c r="L23" s="53"/>
      <c r="M23" s="58">
        <v>0</v>
      </c>
      <c r="N23" s="53"/>
      <c r="O23" s="58">
        <v>0</v>
      </c>
      <c r="P23" s="53"/>
      <c r="Q23" s="75">
        <v>0</v>
      </c>
      <c r="R23" s="53"/>
      <c r="S23" s="62">
        <v>833586253</v>
      </c>
      <c r="T23" s="84"/>
      <c r="V23" s="84"/>
      <c r="W23" s="84"/>
    </row>
    <row r="24" spans="1:23" s="51" customFormat="1" ht="30" customHeight="1">
      <c r="A24" s="53" t="s">
        <v>250</v>
      </c>
      <c r="B24" s="53"/>
      <c r="C24" s="53"/>
      <c r="D24" s="53"/>
      <c r="E24" s="134">
        <v>0</v>
      </c>
      <c r="F24" s="53"/>
      <c r="G24" s="58">
        <v>0</v>
      </c>
      <c r="H24" s="53"/>
      <c r="I24" s="58">
        <v>0</v>
      </c>
      <c r="J24" s="53"/>
      <c r="K24" s="58">
        <v>0</v>
      </c>
      <c r="L24" s="53"/>
      <c r="M24" s="58">
        <v>0</v>
      </c>
      <c r="N24" s="53"/>
      <c r="O24" s="58">
        <v>0</v>
      </c>
      <c r="P24" s="53"/>
      <c r="Q24" s="75">
        <v>0</v>
      </c>
      <c r="R24" s="53"/>
      <c r="S24" s="62">
        <v>-16216</v>
      </c>
      <c r="T24" s="84"/>
      <c r="V24" s="84"/>
      <c r="W24" s="84"/>
    </row>
    <row r="25" spans="1:23" s="51" customFormat="1" ht="30" customHeight="1">
      <c r="A25" s="53" t="s">
        <v>250</v>
      </c>
      <c r="B25" s="53"/>
      <c r="C25" s="53"/>
      <c r="D25" s="53"/>
      <c r="E25" s="134">
        <v>0</v>
      </c>
      <c r="F25" s="53"/>
      <c r="G25" s="58">
        <v>0</v>
      </c>
      <c r="H25" s="53"/>
      <c r="I25" s="58">
        <v>0</v>
      </c>
      <c r="J25" s="53"/>
      <c r="K25" s="58">
        <v>0</v>
      </c>
      <c r="L25" s="53"/>
      <c r="M25" s="58">
        <v>0</v>
      </c>
      <c r="N25" s="53"/>
      <c r="O25" s="58">
        <v>0</v>
      </c>
      <c r="P25" s="53"/>
      <c r="Q25" s="75">
        <v>0</v>
      </c>
      <c r="R25" s="53"/>
      <c r="S25" s="62">
        <v>-602875</v>
      </c>
      <c r="T25" s="84"/>
      <c r="V25" s="84"/>
      <c r="W25" s="84"/>
    </row>
    <row r="26" spans="1:23" s="51" customFormat="1" ht="30" customHeight="1">
      <c r="A26" s="53" t="s">
        <v>250</v>
      </c>
      <c r="B26" s="53"/>
      <c r="C26" s="53"/>
      <c r="D26" s="53"/>
      <c r="E26" s="134">
        <v>0</v>
      </c>
      <c r="F26" s="53"/>
      <c r="G26" s="58">
        <v>0</v>
      </c>
      <c r="H26" s="53"/>
      <c r="I26" s="58">
        <v>0</v>
      </c>
      <c r="J26" s="53"/>
      <c r="K26" s="58">
        <v>0</v>
      </c>
      <c r="L26" s="53"/>
      <c r="M26" s="58">
        <v>0</v>
      </c>
      <c r="N26" s="53"/>
      <c r="O26" s="58">
        <v>0</v>
      </c>
      <c r="P26" s="53"/>
      <c r="Q26" s="75">
        <v>0</v>
      </c>
      <c r="R26" s="53"/>
      <c r="S26" s="62">
        <v>23458958</v>
      </c>
      <c r="T26" s="84"/>
      <c r="V26" s="84"/>
      <c r="W26" s="84"/>
    </row>
    <row r="27" spans="1:23" s="51" customFormat="1" ht="30" customHeight="1">
      <c r="A27" s="53" t="s">
        <v>184</v>
      </c>
      <c r="B27" s="53"/>
      <c r="C27" s="53"/>
      <c r="D27" s="53"/>
      <c r="E27" s="134">
        <v>0</v>
      </c>
      <c r="F27" s="53"/>
      <c r="G27" s="58">
        <v>0</v>
      </c>
      <c r="H27" s="53"/>
      <c r="I27" s="58">
        <f>E27*G27</f>
        <v>0</v>
      </c>
      <c r="J27" s="53"/>
      <c r="K27" s="58">
        <v>0</v>
      </c>
      <c r="L27" s="53"/>
      <c r="M27" s="58">
        <f t="shared" si="0"/>
        <v>0</v>
      </c>
      <c r="N27" s="53"/>
      <c r="O27" s="58">
        <v>0</v>
      </c>
      <c r="P27" s="53"/>
      <c r="Q27" s="75">
        <v>0</v>
      </c>
      <c r="R27" s="53"/>
      <c r="S27" s="85">
        <v>-99222</v>
      </c>
      <c r="T27" s="84"/>
    </row>
    <row r="28" spans="1:23" s="51" customFormat="1" ht="30" customHeight="1">
      <c r="A28" s="53" t="s">
        <v>184</v>
      </c>
      <c r="B28" s="53"/>
      <c r="C28" s="53"/>
      <c r="D28" s="53"/>
      <c r="E28" s="134">
        <v>0</v>
      </c>
      <c r="F28" s="53"/>
      <c r="G28" s="58">
        <v>0</v>
      </c>
      <c r="H28" s="53"/>
      <c r="I28" s="58">
        <f t="shared" ref="I28:I35" si="1">E28*G28</f>
        <v>0</v>
      </c>
      <c r="J28" s="53"/>
      <c r="K28" s="58">
        <v>0</v>
      </c>
      <c r="L28" s="53"/>
      <c r="M28" s="58">
        <f t="shared" si="0"/>
        <v>0</v>
      </c>
      <c r="N28" s="53"/>
      <c r="O28" s="58">
        <v>0</v>
      </c>
      <c r="P28" s="53"/>
      <c r="Q28" s="75">
        <v>0</v>
      </c>
      <c r="R28" s="53"/>
      <c r="S28" s="85">
        <v>-3933015</v>
      </c>
      <c r="T28" s="84"/>
    </row>
    <row r="29" spans="1:23" s="51" customFormat="1" ht="30" customHeight="1">
      <c r="A29" s="53" t="s">
        <v>184</v>
      </c>
      <c r="B29" s="53"/>
      <c r="C29" s="53"/>
      <c r="D29" s="53"/>
      <c r="E29" s="134">
        <v>0</v>
      </c>
      <c r="F29" s="53"/>
      <c r="G29" s="58">
        <v>0</v>
      </c>
      <c r="H29" s="53"/>
      <c r="I29" s="58">
        <f t="shared" si="1"/>
        <v>0</v>
      </c>
      <c r="J29" s="53"/>
      <c r="K29" s="58">
        <v>0</v>
      </c>
      <c r="L29" s="53"/>
      <c r="M29" s="58">
        <f t="shared" si="0"/>
        <v>0</v>
      </c>
      <c r="N29" s="53"/>
      <c r="O29" s="58">
        <v>0</v>
      </c>
      <c r="P29" s="53"/>
      <c r="Q29" s="75">
        <v>0</v>
      </c>
      <c r="R29" s="53"/>
      <c r="S29" s="85">
        <v>-5125</v>
      </c>
      <c r="T29" s="84"/>
    </row>
    <row r="30" spans="1:23" s="51" customFormat="1" ht="30" customHeight="1">
      <c r="A30" s="53" t="s">
        <v>184</v>
      </c>
      <c r="B30" s="53"/>
      <c r="C30" s="53"/>
      <c r="D30" s="53"/>
      <c r="E30" s="134">
        <v>0</v>
      </c>
      <c r="F30" s="53"/>
      <c r="G30" s="58">
        <v>0</v>
      </c>
      <c r="H30" s="53"/>
      <c r="I30" s="58">
        <f t="shared" si="1"/>
        <v>0</v>
      </c>
      <c r="J30" s="53"/>
      <c r="K30" s="58">
        <v>0</v>
      </c>
      <c r="L30" s="53"/>
      <c r="M30" s="58">
        <f t="shared" si="0"/>
        <v>0</v>
      </c>
      <c r="N30" s="53"/>
      <c r="O30" s="58">
        <v>0</v>
      </c>
      <c r="P30" s="53"/>
      <c r="Q30" s="75">
        <v>0</v>
      </c>
      <c r="R30" s="53"/>
      <c r="S30" s="85">
        <v>-1025</v>
      </c>
      <c r="T30" s="84"/>
    </row>
    <row r="31" spans="1:23" s="51" customFormat="1" ht="30" customHeight="1">
      <c r="A31" s="53" t="s">
        <v>184</v>
      </c>
      <c r="B31" s="53"/>
      <c r="C31" s="53"/>
      <c r="D31" s="53"/>
      <c r="E31" s="134">
        <v>0</v>
      </c>
      <c r="F31" s="53"/>
      <c r="G31" s="58">
        <v>0</v>
      </c>
      <c r="H31" s="53"/>
      <c r="I31" s="58">
        <v>0</v>
      </c>
      <c r="J31" s="53"/>
      <c r="K31" s="58">
        <v>0</v>
      </c>
      <c r="L31" s="53"/>
      <c r="M31" s="58">
        <f t="shared" si="0"/>
        <v>0</v>
      </c>
      <c r="N31" s="53"/>
      <c r="O31" s="58">
        <v>0</v>
      </c>
      <c r="P31" s="53"/>
      <c r="Q31" s="75">
        <v>0</v>
      </c>
      <c r="R31" s="53"/>
      <c r="S31" s="85">
        <v>-845</v>
      </c>
      <c r="T31" s="84"/>
    </row>
    <row r="32" spans="1:23" s="51" customFormat="1" ht="30" customHeight="1">
      <c r="A32" s="53" t="s">
        <v>184</v>
      </c>
      <c r="B32" s="53"/>
      <c r="C32" s="53"/>
      <c r="D32" s="53"/>
      <c r="E32" s="134"/>
      <c r="F32" s="53"/>
      <c r="G32" s="58"/>
      <c r="H32" s="53"/>
      <c r="I32" s="58"/>
      <c r="J32" s="53"/>
      <c r="K32" s="58"/>
      <c r="L32" s="53"/>
      <c r="M32" s="58"/>
      <c r="N32" s="53"/>
      <c r="O32" s="58"/>
      <c r="P32" s="53"/>
      <c r="Q32" s="75"/>
      <c r="R32" s="53"/>
      <c r="S32" s="75">
        <v>18716354</v>
      </c>
      <c r="T32" s="84"/>
    </row>
    <row r="33" spans="1:22" s="51" customFormat="1" ht="30" customHeight="1">
      <c r="A33" s="63" t="s">
        <v>187</v>
      </c>
      <c r="B33" s="63"/>
      <c r="C33" s="63"/>
      <c r="D33" s="63"/>
      <c r="E33" s="135">
        <v>0</v>
      </c>
      <c r="F33" s="63"/>
      <c r="G33" s="64">
        <v>0</v>
      </c>
      <c r="H33" s="63"/>
      <c r="I33" s="58">
        <f t="shared" si="1"/>
        <v>0</v>
      </c>
      <c r="J33" s="63"/>
      <c r="K33" s="64">
        <v>0</v>
      </c>
      <c r="L33" s="63"/>
      <c r="M33" s="58">
        <f t="shared" si="0"/>
        <v>0</v>
      </c>
      <c r="N33" s="63"/>
      <c r="O33" s="58">
        <v>0</v>
      </c>
      <c r="P33" s="63"/>
      <c r="Q33" s="75">
        <v>0</v>
      </c>
      <c r="R33" s="53"/>
      <c r="S33" s="75">
        <v>997187</v>
      </c>
      <c r="T33" s="84"/>
    </row>
    <row r="34" spans="1:22" s="51" customFormat="1" ht="30" customHeight="1">
      <c r="A34" s="63" t="s">
        <v>187</v>
      </c>
      <c r="B34" s="63"/>
      <c r="C34" s="63"/>
      <c r="D34" s="63"/>
      <c r="E34" s="135">
        <v>0</v>
      </c>
      <c r="F34" s="63"/>
      <c r="G34" s="64">
        <v>0</v>
      </c>
      <c r="H34" s="63"/>
      <c r="I34" s="58">
        <f t="shared" si="1"/>
        <v>0</v>
      </c>
      <c r="J34" s="63"/>
      <c r="K34" s="64">
        <v>0</v>
      </c>
      <c r="L34" s="63"/>
      <c r="M34" s="58">
        <f t="shared" si="0"/>
        <v>0</v>
      </c>
      <c r="N34" s="63"/>
      <c r="O34" s="58">
        <v>0</v>
      </c>
      <c r="P34" s="63"/>
      <c r="Q34" s="75">
        <v>0</v>
      </c>
      <c r="R34" s="53"/>
      <c r="S34" s="85">
        <v>-1589029</v>
      </c>
      <c r="T34" s="84"/>
    </row>
    <row r="35" spans="1:22" s="51" customFormat="1" ht="30" customHeight="1">
      <c r="A35" s="63" t="s">
        <v>187</v>
      </c>
      <c r="B35" s="63"/>
      <c r="C35" s="63"/>
      <c r="D35" s="63"/>
      <c r="E35" s="135">
        <v>0</v>
      </c>
      <c r="F35" s="63"/>
      <c r="G35" s="64">
        <v>0</v>
      </c>
      <c r="H35" s="63"/>
      <c r="I35" s="58">
        <f t="shared" si="1"/>
        <v>0</v>
      </c>
      <c r="J35" s="63"/>
      <c r="K35" s="64">
        <v>0</v>
      </c>
      <c r="L35" s="63"/>
      <c r="M35" s="58">
        <f t="shared" si="0"/>
        <v>0</v>
      </c>
      <c r="N35" s="63"/>
      <c r="O35" s="58">
        <v>0</v>
      </c>
      <c r="P35" s="63"/>
      <c r="Q35" s="75">
        <v>0</v>
      </c>
      <c r="R35" s="53"/>
      <c r="S35" s="85">
        <v>-210112</v>
      </c>
      <c r="T35" s="84"/>
    </row>
    <row r="36" spans="1:22" s="51" customFormat="1" ht="30" customHeight="1">
      <c r="A36" s="63" t="s">
        <v>187</v>
      </c>
      <c r="B36" s="63"/>
      <c r="C36" s="63"/>
      <c r="D36" s="63"/>
      <c r="E36" s="135">
        <v>0</v>
      </c>
      <c r="F36" s="63"/>
      <c r="G36" s="64">
        <v>0</v>
      </c>
      <c r="H36" s="63"/>
      <c r="I36" s="58">
        <v>0</v>
      </c>
      <c r="J36" s="63"/>
      <c r="K36" s="64">
        <v>0</v>
      </c>
      <c r="L36" s="63"/>
      <c r="M36" s="58">
        <v>0</v>
      </c>
      <c r="N36" s="63"/>
      <c r="O36" s="58">
        <v>0</v>
      </c>
      <c r="P36" s="63"/>
      <c r="Q36" s="75">
        <v>0</v>
      </c>
      <c r="R36" s="53"/>
      <c r="S36" s="75">
        <v>21188824</v>
      </c>
      <c r="T36" s="84"/>
    </row>
    <row r="37" spans="1:22" s="88" customFormat="1" ht="30" customHeight="1">
      <c r="A37" s="63" t="s">
        <v>213</v>
      </c>
      <c r="B37" s="87"/>
      <c r="C37" s="63"/>
      <c r="D37" s="87"/>
      <c r="E37" s="136">
        <v>0</v>
      </c>
      <c r="F37" s="87"/>
      <c r="G37" s="64">
        <v>0</v>
      </c>
      <c r="H37" s="87"/>
      <c r="I37" s="64">
        <f>E37*G37</f>
        <v>0</v>
      </c>
      <c r="J37" s="87"/>
      <c r="K37" s="64">
        <v>0</v>
      </c>
      <c r="L37" s="87"/>
      <c r="M37" s="58">
        <f t="shared" si="0"/>
        <v>0</v>
      </c>
      <c r="N37" s="87"/>
      <c r="O37" s="58">
        <v>0</v>
      </c>
      <c r="P37" s="87"/>
      <c r="Q37" s="75">
        <v>0</v>
      </c>
      <c r="R37" s="87"/>
      <c r="S37" s="62">
        <v>34753562.265000001</v>
      </c>
      <c r="U37" s="89"/>
      <c r="V37" s="89"/>
    </row>
    <row r="38" spans="1:22" s="88" customFormat="1" ht="30" customHeight="1">
      <c r="A38" s="63" t="s">
        <v>213</v>
      </c>
      <c r="B38" s="87"/>
      <c r="C38" s="63"/>
      <c r="D38" s="87"/>
      <c r="E38" s="136">
        <v>0</v>
      </c>
      <c r="F38" s="87"/>
      <c r="G38" s="64">
        <v>0</v>
      </c>
      <c r="H38" s="87"/>
      <c r="I38" s="64">
        <f>E38*G38</f>
        <v>0</v>
      </c>
      <c r="J38" s="87"/>
      <c r="K38" s="64">
        <v>0</v>
      </c>
      <c r="L38" s="87"/>
      <c r="M38" s="58">
        <f t="shared" si="0"/>
        <v>0</v>
      </c>
      <c r="N38" s="87"/>
      <c r="O38" s="58">
        <v>0</v>
      </c>
      <c r="P38" s="87"/>
      <c r="Q38" s="75">
        <v>0</v>
      </c>
      <c r="R38" s="87"/>
      <c r="S38" s="62">
        <v>-54</v>
      </c>
      <c r="U38" s="89"/>
      <c r="V38" s="89"/>
    </row>
    <row r="39" spans="1:22" s="51" customFormat="1" ht="30" customHeight="1">
      <c r="A39" s="53" t="s">
        <v>186</v>
      </c>
      <c r="B39" s="53"/>
      <c r="C39" s="53"/>
      <c r="D39" s="53"/>
      <c r="E39" s="134">
        <v>0</v>
      </c>
      <c r="F39" s="53"/>
      <c r="G39" s="58">
        <v>0</v>
      </c>
      <c r="H39" s="53"/>
      <c r="I39" s="58">
        <v>0</v>
      </c>
      <c r="J39" s="53"/>
      <c r="K39" s="58">
        <v>0</v>
      </c>
      <c r="L39" s="53"/>
      <c r="M39" s="58">
        <f t="shared" si="0"/>
        <v>0</v>
      </c>
      <c r="N39" s="53"/>
      <c r="O39" s="58">
        <v>0</v>
      </c>
      <c r="P39" s="53"/>
      <c r="Q39" s="75">
        <v>0</v>
      </c>
      <c r="R39" s="53"/>
      <c r="S39" s="62">
        <v>49962</v>
      </c>
      <c r="T39" s="84"/>
    </row>
    <row r="40" spans="1:22" s="51" customFormat="1" ht="30" customHeight="1">
      <c r="A40" s="53" t="s">
        <v>186</v>
      </c>
      <c r="B40" s="53"/>
      <c r="C40" s="53"/>
      <c r="D40" s="53"/>
      <c r="E40" s="134">
        <v>0</v>
      </c>
      <c r="F40" s="53"/>
      <c r="G40" s="58">
        <v>0</v>
      </c>
      <c r="H40" s="53"/>
      <c r="I40" s="58">
        <v>0</v>
      </c>
      <c r="J40" s="53"/>
      <c r="K40" s="58">
        <v>0</v>
      </c>
      <c r="L40" s="53"/>
      <c r="M40" s="58">
        <f t="shared" si="0"/>
        <v>0</v>
      </c>
      <c r="N40" s="53"/>
      <c r="O40" s="58">
        <v>0</v>
      </c>
      <c r="P40" s="53"/>
      <c r="Q40" s="75"/>
      <c r="R40" s="53"/>
      <c r="S40" s="62">
        <v>-100076</v>
      </c>
      <c r="T40" s="84"/>
    </row>
    <row r="41" spans="1:22" s="51" customFormat="1" ht="30" customHeight="1">
      <c r="A41" s="53" t="s">
        <v>212</v>
      </c>
      <c r="B41" s="53"/>
      <c r="C41" s="53"/>
      <c r="D41" s="53"/>
      <c r="E41" s="134">
        <v>0</v>
      </c>
      <c r="F41" s="53"/>
      <c r="G41" s="58">
        <v>0</v>
      </c>
      <c r="H41" s="53"/>
      <c r="I41" s="58">
        <f t="shared" ref="I41" si="2">E41*G41</f>
        <v>0</v>
      </c>
      <c r="J41" s="53"/>
      <c r="K41" s="58">
        <v>0</v>
      </c>
      <c r="L41" s="53"/>
      <c r="M41" s="58">
        <f t="shared" si="0"/>
        <v>0</v>
      </c>
      <c r="N41" s="53"/>
      <c r="O41" s="58">
        <v>0</v>
      </c>
      <c r="P41" s="53"/>
      <c r="Q41" s="75">
        <v>0</v>
      </c>
      <c r="R41" s="53"/>
      <c r="S41" s="85">
        <v>-105231</v>
      </c>
      <c r="T41" s="84"/>
      <c r="V41" s="84"/>
    </row>
    <row r="42" spans="1:22" s="51" customFormat="1" ht="30" customHeight="1">
      <c r="A42" s="53" t="s">
        <v>248</v>
      </c>
      <c r="B42" s="53"/>
      <c r="C42" s="53"/>
      <c r="D42" s="53"/>
      <c r="E42" s="134">
        <v>0</v>
      </c>
      <c r="F42" s="53"/>
      <c r="G42" s="58">
        <v>0</v>
      </c>
      <c r="H42" s="53"/>
      <c r="I42" s="58">
        <v>0</v>
      </c>
      <c r="J42" s="53"/>
      <c r="K42" s="58">
        <v>0</v>
      </c>
      <c r="L42" s="53"/>
      <c r="M42" s="58">
        <f t="shared" si="0"/>
        <v>0</v>
      </c>
      <c r="N42" s="53"/>
      <c r="O42" s="58">
        <v>0</v>
      </c>
      <c r="P42" s="53"/>
      <c r="Q42" s="75">
        <v>0</v>
      </c>
      <c r="R42" s="53"/>
      <c r="S42" s="85">
        <v>-171271</v>
      </c>
      <c r="T42" s="84"/>
      <c r="V42" s="84"/>
    </row>
    <row r="43" spans="1:22" s="51" customFormat="1" ht="30" customHeight="1">
      <c r="A43" s="53" t="s">
        <v>189</v>
      </c>
      <c r="B43" s="53"/>
      <c r="C43" s="53" t="s">
        <v>59</v>
      </c>
      <c r="D43" s="53"/>
      <c r="E43" s="134">
        <v>0</v>
      </c>
      <c r="F43" s="53"/>
      <c r="G43" s="58">
        <v>0</v>
      </c>
      <c r="H43" s="53"/>
      <c r="I43" s="58">
        <v>0</v>
      </c>
      <c r="J43" s="53"/>
      <c r="K43" s="58">
        <v>0</v>
      </c>
      <c r="L43" s="53"/>
      <c r="M43" s="58">
        <f t="shared" si="0"/>
        <v>0</v>
      </c>
      <c r="N43" s="53"/>
      <c r="O43" s="58">
        <f t="shared" ref="O43:O51" si="3">K43*0.0002575</f>
        <v>0</v>
      </c>
      <c r="P43" s="53"/>
      <c r="Q43" s="75">
        <f t="shared" ref="Q43:Q51" si="4">K43-I43-M43</f>
        <v>0</v>
      </c>
      <c r="R43" s="53"/>
      <c r="S43" s="85">
        <v>-18</v>
      </c>
    </row>
    <row r="44" spans="1:22" s="51" customFormat="1" ht="30" customHeight="1">
      <c r="A44" s="53" t="s">
        <v>180</v>
      </c>
      <c r="B44" s="53"/>
      <c r="C44" s="53" t="s">
        <v>59</v>
      </c>
      <c r="D44" s="53"/>
      <c r="E44" s="134">
        <v>0</v>
      </c>
      <c r="F44" s="53"/>
      <c r="G44" s="58">
        <v>0</v>
      </c>
      <c r="H44" s="53"/>
      <c r="I44" s="58">
        <v>0</v>
      </c>
      <c r="J44" s="53"/>
      <c r="K44" s="58">
        <v>0</v>
      </c>
      <c r="L44" s="53"/>
      <c r="M44" s="58">
        <f t="shared" si="0"/>
        <v>0</v>
      </c>
      <c r="N44" s="53"/>
      <c r="O44" s="58">
        <f t="shared" si="3"/>
        <v>0</v>
      </c>
      <c r="P44" s="53"/>
      <c r="Q44" s="75">
        <f t="shared" si="4"/>
        <v>0</v>
      </c>
      <c r="R44" s="53"/>
      <c r="S44" s="85">
        <v>-59676861</v>
      </c>
    </row>
    <row r="45" spans="1:22" s="51" customFormat="1" ht="30" customHeight="1">
      <c r="A45" s="53" t="s">
        <v>190</v>
      </c>
      <c r="B45" s="53"/>
      <c r="C45" s="53" t="s">
        <v>59</v>
      </c>
      <c r="D45" s="53"/>
      <c r="E45" s="134">
        <v>0</v>
      </c>
      <c r="F45" s="53"/>
      <c r="G45" s="58">
        <v>0</v>
      </c>
      <c r="H45" s="53"/>
      <c r="I45" s="58">
        <v>0</v>
      </c>
      <c r="J45" s="53"/>
      <c r="K45" s="58">
        <v>0</v>
      </c>
      <c r="L45" s="53"/>
      <c r="M45" s="58">
        <f t="shared" si="0"/>
        <v>0</v>
      </c>
      <c r="N45" s="53"/>
      <c r="O45" s="58">
        <f t="shared" si="3"/>
        <v>0</v>
      </c>
      <c r="P45" s="53"/>
      <c r="Q45" s="75">
        <f t="shared" si="4"/>
        <v>0</v>
      </c>
      <c r="R45" s="53"/>
      <c r="S45" s="59">
        <v>7993991.7999999998</v>
      </c>
    </row>
    <row r="46" spans="1:22" s="51" customFormat="1" ht="30" customHeight="1">
      <c r="A46" s="53" t="s">
        <v>191</v>
      </c>
      <c r="B46" s="53"/>
      <c r="C46" s="53" t="s">
        <v>59</v>
      </c>
      <c r="D46" s="53"/>
      <c r="E46" s="134">
        <v>0</v>
      </c>
      <c r="F46" s="53"/>
      <c r="G46" s="58">
        <v>0</v>
      </c>
      <c r="H46" s="53"/>
      <c r="I46" s="58">
        <v>0</v>
      </c>
      <c r="J46" s="53"/>
      <c r="K46" s="58">
        <v>0</v>
      </c>
      <c r="L46" s="53"/>
      <c r="M46" s="58">
        <f t="shared" si="0"/>
        <v>0</v>
      </c>
      <c r="N46" s="53"/>
      <c r="O46" s="58">
        <f t="shared" si="3"/>
        <v>0</v>
      </c>
      <c r="P46" s="53"/>
      <c r="Q46" s="75">
        <f t="shared" si="4"/>
        <v>0</v>
      </c>
      <c r="R46" s="53"/>
      <c r="S46" s="59">
        <v>-10877556</v>
      </c>
    </row>
    <row r="47" spans="1:22" s="51" customFormat="1" ht="30" customHeight="1">
      <c r="A47" s="53" t="s">
        <v>181</v>
      </c>
      <c r="B47" s="53"/>
      <c r="C47" s="53" t="s">
        <v>59</v>
      </c>
      <c r="D47" s="53"/>
      <c r="E47" s="134">
        <v>0</v>
      </c>
      <c r="F47" s="53"/>
      <c r="G47" s="58">
        <v>0</v>
      </c>
      <c r="H47" s="53"/>
      <c r="I47" s="58">
        <v>0</v>
      </c>
      <c r="J47" s="53"/>
      <c r="K47" s="58">
        <v>0</v>
      </c>
      <c r="L47" s="53"/>
      <c r="M47" s="58">
        <f t="shared" si="0"/>
        <v>0</v>
      </c>
      <c r="N47" s="53"/>
      <c r="O47" s="58">
        <f t="shared" si="3"/>
        <v>0</v>
      </c>
      <c r="P47" s="53"/>
      <c r="Q47" s="75">
        <f t="shared" si="4"/>
        <v>0</v>
      </c>
      <c r="R47" s="53"/>
      <c r="S47" s="59">
        <v>-12073552</v>
      </c>
    </row>
    <row r="48" spans="1:22" s="51" customFormat="1" ht="30" customHeight="1">
      <c r="A48" s="53" t="s">
        <v>185</v>
      </c>
      <c r="B48" s="53"/>
      <c r="C48" s="53" t="s">
        <v>59</v>
      </c>
      <c r="D48" s="53"/>
      <c r="E48" s="134">
        <v>0</v>
      </c>
      <c r="F48" s="53"/>
      <c r="G48" s="58">
        <v>0</v>
      </c>
      <c r="H48" s="53"/>
      <c r="I48" s="58">
        <v>0</v>
      </c>
      <c r="J48" s="53"/>
      <c r="K48" s="58">
        <v>0</v>
      </c>
      <c r="L48" s="53"/>
      <c r="M48" s="58">
        <f t="shared" si="0"/>
        <v>0</v>
      </c>
      <c r="N48" s="53"/>
      <c r="O48" s="58">
        <f t="shared" si="3"/>
        <v>0</v>
      </c>
      <c r="P48" s="53"/>
      <c r="Q48" s="75">
        <f t="shared" si="4"/>
        <v>0</v>
      </c>
      <c r="R48" s="53"/>
      <c r="S48" s="59">
        <v>999230</v>
      </c>
    </row>
    <row r="49" spans="1:20" s="51" customFormat="1" ht="30" customHeight="1">
      <c r="A49" s="53" t="s">
        <v>182</v>
      </c>
      <c r="B49" s="53"/>
      <c r="C49" s="53" t="s">
        <v>59</v>
      </c>
      <c r="D49" s="53"/>
      <c r="E49" s="134">
        <v>0</v>
      </c>
      <c r="F49" s="53"/>
      <c r="G49" s="58">
        <v>0</v>
      </c>
      <c r="H49" s="53"/>
      <c r="I49" s="58">
        <v>0</v>
      </c>
      <c r="J49" s="53"/>
      <c r="K49" s="58">
        <v>0</v>
      </c>
      <c r="L49" s="53"/>
      <c r="M49" s="58">
        <f t="shared" si="0"/>
        <v>0</v>
      </c>
      <c r="N49" s="53"/>
      <c r="O49" s="58">
        <f t="shared" si="3"/>
        <v>0</v>
      </c>
      <c r="P49" s="53"/>
      <c r="Q49" s="75">
        <f t="shared" si="4"/>
        <v>0</v>
      </c>
      <c r="R49" s="53"/>
      <c r="S49" s="59">
        <v>13976</v>
      </c>
    </row>
    <row r="50" spans="1:20" s="51" customFormat="1" ht="30" customHeight="1">
      <c r="A50" s="53" t="s">
        <v>192</v>
      </c>
      <c r="B50" s="53"/>
      <c r="C50" s="53" t="s">
        <v>59</v>
      </c>
      <c r="D50" s="53"/>
      <c r="E50" s="134">
        <v>0</v>
      </c>
      <c r="F50" s="53"/>
      <c r="G50" s="58">
        <v>0</v>
      </c>
      <c r="H50" s="53"/>
      <c r="I50" s="58">
        <v>0</v>
      </c>
      <c r="J50" s="53"/>
      <c r="K50" s="58">
        <v>0</v>
      </c>
      <c r="L50" s="53"/>
      <c r="M50" s="58">
        <f t="shared" si="0"/>
        <v>0</v>
      </c>
      <c r="N50" s="53"/>
      <c r="O50" s="58">
        <f t="shared" si="3"/>
        <v>0</v>
      </c>
      <c r="P50" s="53"/>
      <c r="Q50" s="75">
        <f t="shared" si="4"/>
        <v>0</v>
      </c>
      <c r="R50" s="53"/>
      <c r="S50" s="59">
        <v>-36539192.600000001</v>
      </c>
    </row>
    <row r="51" spans="1:20" s="51" customFormat="1" ht="30" customHeight="1">
      <c r="A51" s="53" t="s">
        <v>183</v>
      </c>
      <c r="B51" s="53"/>
      <c r="C51" s="53" t="s">
        <v>59</v>
      </c>
      <c r="D51" s="53"/>
      <c r="E51" s="134">
        <v>0</v>
      </c>
      <c r="F51" s="53"/>
      <c r="G51" s="58">
        <v>0</v>
      </c>
      <c r="H51" s="53"/>
      <c r="I51" s="58">
        <v>0</v>
      </c>
      <c r="J51" s="53"/>
      <c r="K51" s="58">
        <v>0</v>
      </c>
      <c r="L51" s="53"/>
      <c r="M51" s="58">
        <f t="shared" si="0"/>
        <v>0</v>
      </c>
      <c r="N51" s="53"/>
      <c r="O51" s="58">
        <f t="shared" si="3"/>
        <v>0</v>
      </c>
      <c r="P51" s="53"/>
      <c r="Q51" s="75">
        <f t="shared" si="4"/>
        <v>0</v>
      </c>
      <c r="R51" s="53"/>
      <c r="S51" s="59">
        <v>-30081</v>
      </c>
    </row>
    <row r="52" spans="1:20" s="86" customFormat="1" ht="30" customHeight="1" thickBot="1">
      <c r="A52" s="21" t="s">
        <v>45</v>
      </c>
      <c r="B52" s="21"/>
      <c r="C52" s="49"/>
      <c r="D52" s="21"/>
      <c r="E52" s="149">
        <f>SUM(E7:E51)</f>
        <v>2946000</v>
      </c>
      <c r="F52" s="21"/>
      <c r="G52" s="49"/>
      <c r="H52" s="21"/>
      <c r="I52" s="31">
        <f>SUM(I7:I51)</f>
        <v>709673993</v>
      </c>
      <c r="J52" s="21"/>
      <c r="K52" s="31">
        <f>SUM(K7:K51)</f>
        <v>682506212</v>
      </c>
      <c r="L52" s="21"/>
      <c r="M52" s="31">
        <f>SUM(M7:M51)</f>
        <v>180939</v>
      </c>
      <c r="N52" s="21"/>
      <c r="O52" s="31">
        <f>SUM(O7:O51)</f>
        <v>302935</v>
      </c>
      <c r="P52" s="21"/>
      <c r="Q52" s="105">
        <f>SUM(Q7:Q51)</f>
        <v>-27348720</v>
      </c>
      <c r="R52" s="21"/>
      <c r="S52" s="191">
        <f>SUM(S7:S51)</f>
        <v>771136136.46499991</v>
      </c>
    </row>
    <row r="53" spans="1:20" ht="30" customHeight="1" thickTop="1">
      <c r="T53" s="150"/>
    </row>
  </sheetData>
  <autoFilter ref="A1:A53" xr:uid="{00000000-0001-0000-1300-000000000000}"/>
  <mergeCells count="5">
    <mergeCell ref="A1:S1"/>
    <mergeCell ref="A2:S2"/>
    <mergeCell ref="A3:S3"/>
    <mergeCell ref="A4:S4"/>
    <mergeCell ref="C5:Q5"/>
  </mergeCells>
  <phoneticPr fontId="13" type="noConversion"/>
  <pageMargins left="0.39" right="0.39" top="0.39" bottom="0.39" header="0" footer="0"/>
  <pageSetup scale="74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1:BG38"/>
  <sheetViews>
    <sheetView rightToLeft="1" tabSelected="1" zoomScaleNormal="100" zoomScaleSheetLayoutView="78" workbookViewId="0">
      <selection activeCell="S33" sqref="S33"/>
    </sheetView>
  </sheetViews>
  <sheetFormatPr defaultRowHeight="30" customHeight="1"/>
  <cols>
    <col min="1" max="1" width="27.140625" style="4" bestFit="1" customWidth="1"/>
    <col min="2" max="2" width="1.28515625" style="4" customWidth="1"/>
    <col min="3" max="3" width="17" style="4" customWidth="1"/>
    <col min="4" max="4" width="1.28515625" style="4" customWidth="1"/>
    <col min="5" max="5" width="21.85546875" style="4" customWidth="1"/>
    <col min="6" max="6" width="1.28515625" style="4" customWidth="1"/>
    <col min="7" max="7" width="22.28515625" style="38" customWidth="1"/>
    <col min="8" max="8" width="1.28515625" style="4" customWidth="1"/>
    <col min="9" max="9" width="23.140625" style="82" customWidth="1"/>
    <col min="10" max="10" width="1.28515625" style="4" customWidth="1"/>
    <col min="11" max="11" width="17.5703125" style="4" customWidth="1"/>
    <col min="12" max="12" width="1.28515625" style="4" customWidth="1"/>
    <col min="13" max="13" width="21.42578125" style="4" customWidth="1"/>
    <col min="14" max="14" width="1.28515625" style="4" customWidth="1"/>
    <col min="15" max="15" width="22.85546875" style="38" customWidth="1"/>
    <col min="16" max="16" width="1.28515625" style="4" customWidth="1"/>
    <col min="17" max="17" width="20.85546875" style="38" customWidth="1"/>
    <col min="18" max="18" width="9.140625" style="51"/>
    <col min="19" max="19" width="12.28515625" style="51" bestFit="1" customWidth="1"/>
    <col min="20" max="59" width="9.140625" style="51"/>
    <col min="60" max="16384" width="9.140625" style="13"/>
  </cols>
  <sheetData>
    <row r="1" spans="1:59" ht="30" customHeight="1">
      <c r="A1" s="151" t="s">
        <v>195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</row>
    <row r="2" spans="1:59" ht="30" customHeight="1">
      <c r="A2" s="151" t="s">
        <v>96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</row>
    <row r="3" spans="1:59" ht="30" customHeight="1">
      <c r="A3" s="151" t="s">
        <v>224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</row>
    <row r="4" spans="1:59" s="16" customFormat="1" ht="30" customHeight="1">
      <c r="A4" s="168" t="s">
        <v>193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</row>
    <row r="5" spans="1:59" s="16" customFormat="1" ht="30" customHeight="1">
      <c r="A5" s="169" t="s">
        <v>99</v>
      </c>
      <c r="B5" s="4"/>
      <c r="C5" s="169" t="s">
        <v>109</v>
      </c>
      <c r="D5" s="169"/>
      <c r="E5" s="169"/>
      <c r="F5" s="169"/>
      <c r="G5" s="169"/>
      <c r="H5" s="169"/>
      <c r="I5" s="169"/>
      <c r="J5" s="4"/>
      <c r="K5" s="169" t="s">
        <v>110</v>
      </c>
      <c r="L5" s="169"/>
      <c r="M5" s="169"/>
      <c r="N5" s="169"/>
      <c r="O5" s="169"/>
      <c r="P5" s="169"/>
      <c r="Q5" s="169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</row>
    <row r="6" spans="1:59" s="16" customFormat="1" ht="40.5" customHeight="1">
      <c r="A6" s="169"/>
      <c r="B6" s="4"/>
      <c r="C6" s="12" t="s">
        <v>9</v>
      </c>
      <c r="D6" s="5"/>
      <c r="E6" s="12" t="s">
        <v>11</v>
      </c>
      <c r="F6" s="5"/>
      <c r="G6" s="36" t="s">
        <v>171</v>
      </c>
      <c r="H6" s="5"/>
      <c r="I6" s="129" t="s">
        <v>194</v>
      </c>
      <c r="J6" s="4"/>
      <c r="K6" s="12" t="s">
        <v>9</v>
      </c>
      <c r="L6" s="5"/>
      <c r="M6" s="12" t="s">
        <v>11</v>
      </c>
      <c r="N6" s="5"/>
      <c r="O6" s="36" t="s">
        <v>171</v>
      </c>
      <c r="P6" s="5"/>
      <c r="Q6" s="36" t="s">
        <v>194</v>
      </c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</row>
    <row r="7" spans="1:59" s="80" customFormat="1" ht="30" customHeight="1">
      <c r="A7" s="99" t="s">
        <v>15</v>
      </c>
      <c r="B7" s="53"/>
      <c r="C7" s="100">
        <v>177037995</v>
      </c>
      <c r="D7" s="53"/>
      <c r="E7" s="100">
        <v>191647250014</v>
      </c>
      <c r="F7" s="53"/>
      <c r="G7" s="143">
        <v>129259913394</v>
      </c>
      <c r="H7" s="53"/>
      <c r="I7" s="62">
        <f>E7-G7</f>
        <v>62387336620</v>
      </c>
      <c r="J7" s="53"/>
      <c r="K7" s="100">
        <v>177037995</v>
      </c>
      <c r="L7" s="53"/>
      <c r="M7" s="100">
        <v>191647250014</v>
      </c>
      <c r="N7" s="53"/>
      <c r="O7" s="143">
        <v>274887974719</v>
      </c>
      <c r="P7" s="53"/>
      <c r="Q7" s="144">
        <f t="shared" ref="Q7:Q31" si="0">M7-O7</f>
        <v>-83240724705</v>
      </c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</row>
    <row r="8" spans="1:59" s="80" customFormat="1" ht="30" customHeight="1">
      <c r="A8" s="57" t="s">
        <v>232</v>
      </c>
      <c r="B8" s="53"/>
      <c r="C8" s="58">
        <v>4701143</v>
      </c>
      <c r="D8" s="53"/>
      <c r="E8" s="59">
        <v>36450735353</v>
      </c>
      <c r="F8" s="53"/>
      <c r="G8" s="59">
        <v>33556499739</v>
      </c>
      <c r="H8" s="53"/>
      <c r="I8" s="62">
        <f>E8-G8</f>
        <v>2894235614</v>
      </c>
      <c r="J8" s="53"/>
      <c r="K8" s="58">
        <v>4701143</v>
      </c>
      <c r="L8" s="53"/>
      <c r="M8" s="59">
        <v>36450735353</v>
      </c>
      <c r="N8" s="53"/>
      <c r="O8" s="59">
        <v>33556499739</v>
      </c>
      <c r="P8" s="53"/>
      <c r="Q8" s="75">
        <f t="shared" si="0"/>
        <v>2894235614</v>
      </c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</row>
    <row r="9" spans="1:59" s="80" customFormat="1" ht="30" customHeight="1">
      <c r="A9" s="57" t="s">
        <v>239</v>
      </c>
      <c r="B9" s="53"/>
      <c r="C9" s="58">
        <v>48200000</v>
      </c>
      <c r="D9" s="53"/>
      <c r="E9" s="58">
        <v>97359642720</v>
      </c>
      <c r="F9" s="53"/>
      <c r="G9" s="59">
        <v>96255136084</v>
      </c>
      <c r="H9" s="53"/>
      <c r="I9" s="62">
        <f>E9-G9</f>
        <v>1104506636</v>
      </c>
      <c r="J9" s="53"/>
      <c r="K9" s="58">
        <v>48200000</v>
      </c>
      <c r="L9" s="53"/>
      <c r="M9" s="58">
        <v>97359642720</v>
      </c>
      <c r="N9" s="53"/>
      <c r="O9" s="59">
        <v>96255136084</v>
      </c>
      <c r="P9" s="53"/>
      <c r="Q9" s="75">
        <f t="shared" si="0"/>
        <v>1104506636</v>
      </c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</row>
    <row r="10" spans="1:59" s="80" customFormat="1" ht="30" customHeight="1">
      <c r="A10" s="57" t="s">
        <v>231</v>
      </c>
      <c r="B10" s="53"/>
      <c r="C10" s="58">
        <v>1351019</v>
      </c>
      <c r="D10" s="53"/>
      <c r="E10" s="58">
        <v>54189260631</v>
      </c>
      <c r="F10" s="53"/>
      <c r="G10" s="59">
        <v>56076518099</v>
      </c>
      <c r="H10" s="53"/>
      <c r="I10" s="62">
        <f>E10-G10</f>
        <v>-1887257468</v>
      </c>
      <c r="J10" s="53"/>
      <c r="K10" s="58">
        <v>1351019</v>
      </c>
      <c r="L10" s="53"/>
      <c r="M10" s="58">
        <v>54189260631</v>
      </c>
      <c r="N10" s="53"/>
      <c r="O10" s="59">
        <v>56076518099</v>
      </c>
      <c r="P10" s="53"/>
      <c r="Q10" s="85">
        <f t="shared" si="0"/>
        <v>-1887257468</v>
      </c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</row>
    <row r="11" spans="1:59" s="80" customFormat="1" ht="30" customHeight="1">
      <c r="A11" s="57" t="s">
        <v>229</v>
      </c>
      <c r="B11" s="53"/>
      <c r="C11" s="58">
        <v>15421284</v>
      </c>
      <c r="D11" s="53"/>
      <c r="E11" s="58">
        <v>23208904423</v>
      </c>
      <c r="F11" s="53"/>
      <c r="G11" s="59">
        <v>23170074237</v>
      </c>
      <c r="H11" s="53"/>
      <c r="I11" s="62">
        <f>E11-G11</f>
        <v>38830186</v>
      </c>
      <c r="J11" s="53"/>
      <c r="K11" s="58">
        <v>15421284</v>
      </c>
      <c r="L11" s="53"/>
      <c r="M11" s="58">
        <v>23208904423</v>
      </c>
      <c r="N11" s="53"/>
      <c r="O11" s="59">
        <v>23170074237</v>
      </c>
      <c r="P11" s="53"/>
      <c r="Q11" s="75">
        <f t="shared" si="0"/>
        <v>38830186</v>
      </c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</row>
    <row r="12" spans="1:59" s="80" customFormat="1" ht="30" customHeight="1">
      <c r="A12" s="57" t="s">
        <v>20</v>
      </c>
      <c r="B12" s="53"/>
      <c r="C12" s="58">
        <v>342500</v>
      </c>
      <c r="D12" s="53"/>
      <c r="E12" s="58">
        <v>687733492</v>
      </c>
      <c r="F12" s="53"/>
      <c r="G12" s="59">
        <v>638026022</v>
      </c>
      <c r="H12" s="53"/>
      <c r="I12" s="62">
        <f t="shared" ref="I12:I28" si="1">E12-G12</f>
        <v>49707470</v>
      </c>
      <c r="J12" s="53"/>
      <c r="K12" s="58">
        <v>342500</v>
      </c>
      <c r="L12" s="53"/>
      <c r="M12" s="58">
        <v>687733492</v>
      </c>
      <c r="N12" s="53"/>
      <c r="O12" s="59">
        <v>718034873</v>
      </c>
      <c r="P12" s="53"/>
      <c r="Q12" s="85">
        <f t="shared" si="0"/>
        <v>-30301381</v>
      </c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</row>
    <row r="13" spans="1:59" s="80" customFormat="1" ht="30" customHeight="1">
      <c r="A13" s="57" t="s">
        <v>230</v>
      </c>
      <c r="B13" s="53"/>
      <c r="C13" s="58">
        <v>3900000</v>
      </c>
      <c r="D13" s="53"/>
      <c r="E13" s="58">
        <v>68890647150</v>
      </c>
      <c r="F13" s="53"/>
      <c r="G13" s="59">
        <v>62052292368</v>
      </c>
      <c r="H13" s="53"/>
      <c r="I13" s="62">
        <f>E13-G13</f>
        <v>6838354782</v>
      </c>
      <c r="J13" s="53"/>
      <c r="K13" s="58">
        <v>3900000</v>
      </c>
      <c r="L13" s="53"/>
      <c r="M13" s="58">
        <v>68890647150</v>
      </c>
      <c r="N13" s="53"/>
      <c r="O13" s="59">
        <v>62052292368</v>
      </c>
      <c r="P13" s="53"/>
      <c r="Q13" s="75">
        <f t="shared" si="0"/>
        <v>6838354782</v>
      </c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</row>
    <row r="14" spans="1:59" s="80" customFormat="1" ht="30" customHeight="1">
      <c r="A14" s="57" t="s">
        <v>22</v>
      </c>
      <c r="B14" s="53"/>
      <c r="C14" s="58">
        <v>4927153</v>
      </c>
      <c r="D14" s="53"/>
      <c r="E14" s="58">
        <v>114364480866</v>
      </c>
      <c r="F14" s="53"/>
      <c r="G14" s="59">
        <v>89295865673</v>
      </c>
      <c r="H14" s="53"/>
      <c r="I14" s="62">
        <f t="shared" si="1"/>
        <v>25068615193</v>
      </c>
      <c r="J14" s="53"/>
      <c r="K14" s="58">
        <v>4927153</v>
      </c>
      <c r="L14" s="53"/>
      <c r="M14" s="58">
        <v>114364480866</v>
      </c>
      <c r="N14" s="53"/>
      <c r="O14" s="59">
        <v>99851456179</v>
      </c>
      <c r="P14" s="53"/>
      <c r="Q14" s="75">
        <f t="shared" si="0"/>
        <v>14513024687</v>
      </c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</row>
    <row r="15" spans="1:59" s="80" customFormat="1" ht="30" customHeight="1">
      <c r="A15" s="57" t="s">
        <v>23</v>
      </c>
      <c r="B15" s="53"/>
      <c r="C15" s="58">
        <v>100000</v>
      </c>
      <c r="D15" s="53"/>
      <c r="E15" s="58">
        <v>3002031000</v>
      </c>
      <c r="F15" s="53"/>
      <c r="G15" s="59">
        <v>2862864000</v>
      </c>
      <c r="H15" s="53"/>
      <c r="I15" s="62">
        <f>E15-G15</f>
        <v>139167000</v>
      </c>
      <c r="J15" s="53"/>
      <c r="K15" s="58">
        <v>100000</v>
      </c>
      <c r="L15" s="53"/>
      <c r="M15" s="58">
        <v>3002031000</v>
      </c>
      <c r="N15" s="53"/>
      <c r="O15" s="59">
        <v>3016941748</v>
      </c>
      <c r="P15" s="53"/>
      <c r="Q15" s="85">
        <f t="shared" si="0"/>
        <v>-14910748</v>
      </c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</row>
    <row r="16" spans="1:59" s="80" customFormat="1" ht="30" customHeight="1">
      <c r="A16" s="57" t="s">
        <v>26</v>
      </c>
      <c r="B16" s="53"/>
      <c r="C16" s="58">
        <v>2000591</v>
      </c>
      <c r="D16" s="53"/>
      <c r="E16" s="58">
        <v>24261987299</v>
      </c>
      <c r="F16" s="53"/>
      <c r="G16" s="59">
        <v>19886874835</v>
      </c>
      <c r="H16" s="53"/>
      <c r="I16" s="62">
        <f t="shared" si="1"/>
        <v>4375112464</v>
      </c>
      <c r="J16" s="53"/>
      <c r="K16" s="58">
        <v>2000591</v>
      </c>
      <c r="L16" s="53"/>
      <c r="M16" s="58">
        <v>24261987299</v>
      </c>
      <c r="N16" s="53"/>
      <c r="O16" s="59">
        <v>23849042502</v>
      </c>
      <c r="P16" s="53"/>
      <c r="Q16" s="75">
        <f t="shared" si="0"/>
        <v>412944797</v>
      </c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</row>
    <row r="17" spans="1:59" s="80" customFormat="1" ht="30" customHeight="1">
      <c r="A17" s="57" t="s">
        <v>203</v>
      </c>
      <c r="B17" s="53"/>
      <c r="C17" s="58">
        <v>67497979</v>
      </c>
      <c r="D17" s="53"/>
      <c r="E17" s="58">
        <v>185588548425</v>
      </c>
      <c r="F17" s="53"/>
      <c r="G17" s="59">
        <v>165037043059</v>
      </c>
      <c r="H17" s="53"/>
      <c r="I17" s="62">
        <f t="shared" si="1"/>
        <v>20551505366</v>
      </c>
      <c r="J17" s="53"/>
      <c r="K17" s="58">
        <v>67497979</v>
      </c>
      <c r="L17" s="53"/>
      <c r="M17" s="58">
        <v>185588548425</v>
      </c>
      <c r="N17" s="53"/>
      <c r="O17" s="59">
        <v>187802728646</v>
      </c>
      <c r="P17" s="53"/>
      <c r="Q17" s="85">
        <f t="shared" si="0"/>
        <v>-2214180221</v>
      </c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</row>
    <row r="18" spans="1:59" s="80" customFormat="1" ht="30" customHeight="1">
      <c r="A18" s="57" t="s">
        <v>28</v>
      </c>
      <c r="B18" s="53"/>
      <c r="C18" s="58">
        <v>1598940</v>
      </c>
      <c r="D18" s="53"/>
      <c r="E18" s="58">
        <v>8458926806</v>
      </c>
      <c r="F18" s="53"/>
      <c r="G18" s="59">
        <v>-215150886</v>
      </c>
      <c r="H18" s="53"/>
      <c r="I18" s="62">
        <f t="shared" si="1"/>
        <v>8674077692</v>
      </c>
      <c r="J18" s="53"/>
      <c r="K18" s="58">
        <v>1598940</v>
      </c>
      <c r="L18" s="53"/>
      <c r="M18" s="58">
        <v>8458926806</v>
      </c>
      <c r="N18" s="53"/>
      <c r="O18" s="59">
        <v>7330434151</v>
      </c>
      <c r="P18" s="53"/>
      <c r="Q18" s="75">
        <f t="shared" si="0"/>
        <v>1128492655</v>
      </c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</row>
    <row r="19" spans="1:59" s="80" customFormat="1" ht="30" customHeight="1">
      <c r="A19" s="57" t="s">
        <v>29</v>
      </c>
      <c r="B19" s="53"/>
      <c r="C19" s="58">
        <v>123400000</v>
      </c>
      <c r="D19" s="53"/>
      <c r="E19" s="58">
        <v>170750751840</v>
      </c>
      <c r="F19" s="53"/>
      <c r="G19" s="59">
        <v>151207583073</v>
      </c>
      <c r="H19" s="53"/>
      <c r="I19" s="62">
        <f t="shared" si="1"/>
        <v>19543168767</v>
      </c>
      <c r="J19" s="53"/>
      <c r="K19" s="58">
        <v>123400000</v>
      </c>
      <c r="L19" s="53"/>
      <c r="M19" s="58">
        <v>170750751840</v>
      </c>
      <c r="N19" s="53"/>
      <c r="O19" s="59">
        <v>163327354122</v>
      </c>
      <c r="P19" s="53"/>
      <c r="Q19" s="59">
        <f t="shared" si="0"/>
        <v>7423397718</v>
      </c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</row>
    <row r="20" spans="1:59" s="80" customFormat="1" ht="30" customHeight="1">
      <c r="A20" s="57" t="s">
        <v>30</v>
      </c>
      <c r="B20" s="53"/>
      <c r="C20" s="58">
        <v>23527281</v>
      </c>
      <c r="D20" s="53"/>
      <c r="E20" s="58">
        <v>50820589162</v>
      </c>
      <c r="F20" s="53"/>
      <c r="G20" s="59">
        <v>43140965630</v>
      </c>
      <c r="H20" s="53"/>
      <c r="I20" s="62">
        <f t="shared" si="1"/>
        <v>7679623532</v>
      </c>
      <c r="J20" s="53"/>
      <c r="K20" s="58">
        <v>23527281</v>
      </c>
      <c r="L20" s="53"/>
      <c r="M20" s="58">
        <v>50820589162</v>
      </c>
      <c r="N20" s="53"/>
      <c r="O20" s="59">
        <v>41963360077</v>
      </c>
      <c r="P20" s="53"/>
      <c r="Q20" s="59">
        <f t="shared" si="0"/>
        <v>8857229085</v>
      </c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</row>
    <row r="21" spans="1:59" s="80" customFormat="1" ht="30" customHeight="1">
      <c r="A21" s="57" t="s">
        <v>31</v>
      </c>
      <c r="B21" s="53"/>
      <c r="C21" s="58">
        <v>306456557</v>
      </c>
      <c r="D21" s="53"/>
      <c r="E21" s="58">
        <v>844443065427</v>
      </c>
      <c r="F21" s="53"/>
      <c r="G21" s="59">
        <v>667667051818</v>
      </c>
      <c r="H21" s="53"/>
      <c r="I21" s="62">
        <f t="shared" si="1"/>
        <v>176776013609</v>
      </c>
      <c r="J21" s="53"/>
      <c r="K21" s="58">
        <v>306456557</v>
      </c>
      <c r="L21" s="53"/>
      <c r="M21" s="58">
        <v>844443065427</v>
      </c>
      <c r="N21" s="53"/>
      <c r="O21" s="59">
        <v>1036808924942</v>
      </c>
      <c r="P21" s="53"/>
      <c r="Q21" s="59">
        <f t="shared" si="0"/>
        <v>-192365859515</v>
      </c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</row>
    <row r="22" spans="1:59" s="80" customFormat="1" ht="30" customHeight="1">
      <c r="A22" s="57" t="s">
        <v>33</v>
      </c>
      <c r="B22" s="53"/>
      <c r="C22" s="58">
        <v>68362562</v>
      </c>
      <c r="D22" s="53"/>
      <c r="E22" s="58">
        <v>234651393823</v>
      </c>
      <c r="F22" s="53"/>
      <c r="G22" s="59">
        <v>188917137221</v>
      </c>
      <c r="H22" s="53"/>
      <c r="I22" s="62">
        <f t="shared" si="1"/>
        <v>45734256602</v>
      </c>
      <c r="J22" s="53"/>
      <c r="K22" s="58">
        <v>68362562</v>
      </c>
      <c r="L22" s="53"/>
      <c r="M22" s="58">
        <v>234651393823</v>
      </c>
      <c r="N22" s="53"/>
      <c r="O22" s="58">
        <v>238798613745</v>
      </c>
      <c r="P22" s="53"/>
      <c r="Q22" s="85">
        <f t="shared" si="0"/>
        <v>-4147219922</v>
      </c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3"/>
    </row>
    <row r="23" spans="1:59" s="80" customFormat="1" ht="30" customHeight="1">
      <c r="A23" s="57" t="s">
        <v>34</v>
      </c>
      <c r="B23" s="53"/>
      <c r="C23" s="58">
        <v>10866882</v>
      </c>
      <c r="D23" s="53"/>
      <c r="E23" s="58">
        <v>27664495797</v>
      </c>
      <c r="F23" s="53"/>
      <c r="G23" s="59">
        <v>25118066875</v>
      </c>
      <c r="H23" s="53"/>
      <c r="I23" s="62">
        <f t="shared" si="1"/>
        <v>2546428922</v>
      </c>
      <c r="J23" s="53"/>
      <c r="K23" s="58">
        <v>10866882</v>
      </c>
      <c r="L23" s="53"/>
      <c r="M23" s="58">
        <v>27664495797</v>
      </c>
      <c r="N23" s="53"/>
      <c r="O23" s="59">
        <v>30935943607</v>
      </c>
      <c r="P23" s="53"/>
      <c r="Q23" s="85">
        <f t="shared" si="0"/>
        <v>-3271447810</v>
      </c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</row>
    <row r="24" spans="1:59" s="80" customFormat="1" ht="30" customHeight="1">
      <c r="A24" s="57" t="s">
        <v>36</v>
      </c>
      <c r="B24" s="53"/>
      <c r="C24" s="58">
        <v>72600000</v>
      </c>
      <c r="D24" s="53"/>
      <c r="E24" s="58">
        <v>572292477900</v>
      </c>
      <c r="F24" s="53"/>
      <c r="G24" s="59">
        <v>414223302259</v>
      </c>
      <c r="H24" s="53"/>
      <c r="I24" s="62">
        <f t="shared" si="1"/>
        <v>158069175641</v>
      </c>
      <c r="J24" s="53"/>
      <c r="K24" s="58">
        <v>72600000</v>
      </c>
      <c r="L24" s="53"/>
      <c r="M24" s="58">
        <v>572292477900</v>
      </c>
      <c r="N24" s="53"/>
      <c r="O24" s="59">
        <v>470162607762</v>
      </c>
      <c r="P24" s="53"/>
      <c r="Q24" s="75">
        <f t="shared" si="0"/>
        <v>102129870138</v>
      </c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93"/>
      <c r="BC24" s="93"/>
      <c r="BD24" s="93"/>
      <c r="BE24" s="93"/>
      <c r="BF24" s="93"/>
      <c r="BG24" s="93"/>
    </row>
    <row r="25" spans="1:59" s="80" customFormat="1" ht="30" customHeight="1">
      <c r="A25" s="57" t="s">
        <v>38</v>
      </c>
      <c r="B25" s="53"/>
      <c r="C25" s="58">
        <v>48291430</v>
      </c>
      <c r="D25" s="53"/>
      <c r="E25" s="59">
        <v>325947811782</v>
      </c>
      <c r="F25" s="53"/>
      <c r="G25" s="59">
        <v>302898510889</v>
      </c>
      <c r="H25" s="53"/>
      <c r="I25" s="62">
        <f t="shared" si="1"/>
        <v>23049300893</v>
      </c>
      <c r="J25" s="53"/>
      <c r="K25" s="58">
        <v>48291430</v>
      </c>
      <c r="L25" s="53"/>
      <c r="M25" s="59">
        <v>325947811782</v>
      </c>
      <c r="N25" s="53"/>
      <c r="O25" s="59">
        <v>347546353838</v>
      </c>
      <c r="P25" s="53"/>
      <c r="Q25" s="85">
        <f t="shared" si="0"/>
        <v>-21598542056</v>
      </c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</row>
    <row r="26" spans="1:59" s="80" customFormat="1" ht="30" customHeight="1">
      <c r="A26" s="57" t="s">
        <v>205</v>
      </c>
      <c r="B26" s="53"/>
      <c r="C26" s="58">
        <v>5000000</v>
      </c>
      <c r="D26" s="53"/>
      <c r="E26" s="58">
        <v>67495995000</v>
      </c>
      <c r="F26" s="53"/>
      <c r="G26" s="59">
        <v>59049396314</v>
      </c>
      <c r="H26" s="53"/>
      <c r="I26" s="62">
        <f t="shared" si="1"/>
        <v>8446598686</v>
      </c>
      <c r="J26" s="53"/>
      <c r="K26" s="58">
        <v>5000000</v>
      </c>
      <c r="L26" s="53"/>
      <c r="M26" s="58">
        <v>67495995000</v>
      </c>
      <c r="N26" s="53"/>
      <c r="O26" s="59">
        <v>62111930192</v>
      </c>
      <c r="P26" s="53"/>
      <c r="Q26" s="75">
        <f t="shared" si="0"/>
        <v>5384064808</v>
      </c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</row>
    <row r="27" spans="1:59" s="80" customFormat="1" ht="30" customHeight="1">
      <c r="A27" s="57" t="s">
        <v>42</v>
      </c>
      <c r="B27" s="53"/>
      <c r="C27" s="58">
        <v>2000000</v>
      </c>
      <c r="D27" s="53"/>
      <c r="E27" s="58">
        <v>21511242000</v>
      </c>
      <c r="F27" s="53"/>
      <c r="G27" s="59">
        <v>18784248588</v>
      </c>
      <c r="H27" s="53"/>
      <c r="I27" s="62">
        <f t="shared" si="1"/>
        <v>2726993412</v>
      </c>
      <c r="J27" s="53"/>
      <c r="K27" s="58">
        <v>2000000</v>
      </c>
      <c r="L27" s="53"/>
      <c r="M27" s="58">
        <v>21511242000</v>
      </c>
      <c r="N27" s="53"/>
      <c r="O27" s="59">
        <v>17795572193</v>
      </c>
      <c r="P27" s="53"/>
      <c r="Q27" s="59">
        <f t="shared" si="0"/>
        <v>3715669807</v>
      </c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93"/>
      <c r="BC27" s="93"/>
      <c r="BD27" s="93"/>
      <c r="BE27" s="93"/>
      <c r="BF27" s="93"/>
      <c r="BG27" s="93"/>
    </row>
    <row r="28" spans="1:59" s="80" customFormat="1" ht="30" customHeight="1">
      <c r="A28" s="57" t="s">
        <v>204</v>
      </c>
      <c r="B28" s="53"/>
      <c r="C28" s="58">
        <v>90200000</v>
      </c>
      <c r="D28" s="53"/>
      <c r="E28" s="58">
        <v>182106182610</v>
      </c>
      <c r="F28" s="53"/>
      <c r="G28" s="59">
        <v>173854366645</v>
      </c>
      <c r="H28" s="53"/>
      <c r="I28" s="62">
        <f t="shared" si="1"/>
        <v>8251815965</v>
      </c>
      <c r="J28" s="53"/>
      <c r="K28" s="58">
        <v>90200000</v>
      </c>
      <c r="L28" s="53"/>
      <c r="M28" s="58">
        <v>182106182610</v>
      </c>
      <c r="N28" s="53"/>
      <c r="O28" s="59">
        <v>173882000708</v>
      </c>
      <c r="P28" s="53"/>
      <c r="Q28" s="59">
        <f t="shared" si="0"/>
        <v>8224181902</v>
      </c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AX28" s="93"/>
      <c r="AY28" s="93"/>
      <c r="AZ28" s="93"/>
      <c r="BA28" s="93"/>
      <c r="BB28" s="93"/>
      <c r="BC28" s="93"/>
      <c r="BD28" s="93"/>
      <c r="BE28" s="93"/>
      <c r="BF28" s="93"/>
      <c r="BG28" s="93"/>
    </row>
    <row r="29" spans="1:59" s="80" customFormat="1" ht="30" customHeight="1">
      <c r="A29" s="57" t="s">
        <v>206</v>
      </c>
      <c r="B29" s="53"/>
      <c r="C29" s="58">
        <v>5500000</v>
      </c>
      <c r="D29" s="53"/>
      <c r="E29" s="58">
        <v>37122797250</v>
      </c>
      <c r="F29" s="53"/>
      <c r="G29" s="59">
        <v>32574076854</v>
      </c>
      <c r="H29" s="53"/>
      <c r="I29" s="62">
        <f>E29-G29</f>
        <v>4548720396</v>
      </c>
      <c r="J29" s="53"/>
      <c r="K29" s="58">
        <v>5500000</v>
      </c>
      <c r="L29" s="53"/>
      <c r="M29" s="58">
        <v>37122797250</v>
      </c>
      <c r="N29" s="53"/>
      <c r="O29" s="59">
        <v>29854620198</v>
      </c>
      <c r="P29" s="53"/>
      <c r="Q29" s="59">
        <f t="shared" si="0"/>
        <v>7268177052</v>
      </c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</row>
    <row r="30" spans="1:59" s="93" customFormat="1" ht="30" customHeight="1">
      <c r="A30" s="142" t="s">
        <v>43</v>
      </c>
      <c r="B30" s="145"/>
      <c r="C30" s="61">
        <v>16506</v>
      </c>
      <c r="D30" s="145"/>
      <c r="E30" s="61">
        <v>232176036960</v>
      </c>
      <c r="F30" s="145"/>
      <c r="G30" s="75">
        <v>206134001434</v>
      </c>
      <c r="H30" s="145"/>
      <c r="I30" s="62">
        <f>E30-G30</f>
        <v>26042035526</v>
      </c>
      <c r="J30" s="145"/>
      <c r="K30" s="61">
        <v>16506</v>
      </c>
      <c r="L30" s="145"/>
      <c r="M30" s="61">
        <v>232176036960</v>
      </c>
      <c r="N30" s="145"/>
      <c r="O30" s="59">
        <v>170090052467</v>
      </c>
      <c r="P30" s="145"/>
      <c r="Q30" s="62">
        <f t="shared" si="0"/>
        <v>62085984493</v>
      </c>
    </row>
    <row r="31" spans="1:59" s="93" customFormat="1" ht="30" customHeight="1">
      <c r="A31" s="142" t="s">
        <v>44</v>
      </c>
      <c r="B31" s="145"/>
      <c r="C31" s="61">
        <v>159831</v>
      </c>
      <c r="D31" s="145"/>
      <c r="E31" s="61">
        <v>309662806416</v>
      </c>
      <c r="F31" s="145"/>
      <c r="G31" s="75">
        <v>253212933220</v>
      </c>
      <c r="H31" s="145"/>
      <c r="I31" s="62">
        <f t="shared" ref="I31" si="2">E31-G31</f>
        <v>56449873196</v>
      </c>
      <c r="J31" s="145"/>
      <c r="K31" s="61">
        <v>159831</v>
      </c>
      <c r="L31" s="145"/>
      <c r="M31" s="61">
        <v>309662806416</v>
      </c>
      <c r="N31" s="145"/>
      <c r="O31" s="59">
        <v>180005744785</v>
      </c>
      <c r="P31" s="145"/>
      <c r="Q31" s="62">
        <f t="shared" si="0"/>
        <v>129657061631</v>
      </c>
    </row>
    <row r="32" spans="1:59" s="93" customFormat="1" ht="30" customHeight="1">
      <c r="A32" s="53" t="s">
        <v>60</v>
      </c>
      <c r="B32" s="53"/>
      <c r="C32" s="58">
        <v>99000</v>
      </c>
      <c r="D32" s="53"/>
      <c r="E32" s="58">
        <v>118175561</v>
      </c>
      <c r="F32" s="53"/>
      <c r="G32" s="59">
        <v>118175561</v>
      </c>
      <c r="H32" s="53"/>
      <c r="I32" s="62">
        <f>E32-G32</f>
        <v>0</v>
      </c>
      <c r="J32" s="53"/>
      <c r="K32" s="58">
        <v>99000</v>
      </c>
      <c r="L32" s="53"/>
      <c r="M32" s="58">
        <v>118175561</v>
      </c>
      <c r="N32" s="53"/>
      <c r="O32" s="59">
        <v>118175561</v>
      </c>
      <c r="P32" s="53"/>
      <c r="Q32" s="59">
        <f>M32-O32</f>
        <v>0</v>
      </c>
    </row>
    <row r="33" spans="1:59" s="93" customFormat="1" ht="30" customHeight="1">
      <c r="A33" s="53" t="s">
        <v>209</v>
      </c>
      <c r="B33" s="53"/>
      <c r="C33" s="58">
        <v>300000</v>
      </c>
      <c r="D33" s="53"/>
      <c r="E33" s="58">
        <v>77080146</v>
      </c>
      <c r="F33" s="53"/>
      <c r="G33" s="59">
        <v>77080146</v>
      </c>
      <c r="H33" s="53"/>
      <c r="I33" s="62">
        <f t="shared" ref="I33:I36" si="3">E33-G33</f>
        <v>0</v>
      </c>
      <c r="J33" s="53"/>
      <c r="K33" s="58">
        <v>300000</v>
      </c>
      <c r="L33" s="53"/>
      <c r="M33" s="58">
        <v>77080146</v>
      </c>
      <c r="N33" s="53"/>
      <c r="O33" s="59">
        <v>77080146</v>
      </c>
      <c r="P33" s="53"/>
      <c r="Q33" s="59">
        <f t="shared" ref="Q33:Q36" si="4">M33-O33</f>
        <v>0</v>
      </c>
      <c r="S33" s="94"/>
    </row>
    <row r="34" spans="1:59" s="93" customFormat="1" ht="30" customHeight="1">
      <c r="A34" s="53" t="s">
        <v>211</v>
      </c>
      <c r="B34" s="53"/>
      <c r="C34" s="58">
        <v>750000</v>
      </c>
      <c r="D34" s="53"/>
      <c r="E34" s="58">
        <v>273679509</v>
      </c>
      <c r="F34" s="53"/>
      <c r="G34" s="59">
        <v>273679509</v>
      </c>
      <c r="H34" s="53"/>
      <c r="I34" s="62">
        <f t="shared" si="3"/>
        <v>0</v>
      </c>
      <c r="J34" s="53"/>
      <c r="K34" s="58">
        <v>750000</v>
      </c>
      <c r="L34" s="53"/>
      <c r="M34" s="58">
        <v>273679509</v>
      </c>
      <c r="N34" s="53"/>
      <c r="O34" s="59">
        <v>273679509</v>
      </c>
      <c r="P34" s="53"/>
      <c r="Q34" s="59">
        <f t="shared" si="4"/>
        <v>0</v>
      </c>
      <c r="S34" s="95"/>
    </row>
    <row r="35" spans="1:59" s="93" customFormat="1" ht="30" customHeight="1">
      <c r="A35" s="53" t="s">
        <v>233</v>
      </c>
      <c r="B35" s="53"/>
      <c r="C35" s="58">
        <v>100000</v>
      </c>
      <c r="D35" s="53"/>
      <c r="E35" s="58">
        <v>9197631</v>
      </c>
      <c r="F35" s="53"/>
      <c r="G35" s="58">
        <v>9197631</v>
      </c>
      <c r="H35" s="53"/>
      <c r="I35" s="62">
        <f t="shared" si="3"/>
        <v>0</v>
      </c>
      <c r="J35" s="53"/>
      <c r="K35" s="58">
        <v>100000</v>
      </c>
      <c r="L35" s="53"/>
      <c r="M35" s="58">
        <v>9197631</v>
      </c>
      <c r="N35" s="53"/>
      <c r="O35" s="59">
        <v>9197631</v>
      </c>
      <c r="P35" s="53"/>
      <c r="Q35" s="59">
        <f t="shared" si="4"/>
        <v>0</v>
      </c>
      <c r="S35" s="95"/>
    </row>
    <row r="36" spans="1:59" s="93" customFormat="1" ht="30" customHeight="1">
      <c r="A36" s="53" t="s">
        <v>234</v>
      </c>
      <c r="B36" s="53"/>
      <c r="C36" s="58">
        <v>50000</v>
      </c>
      <c r="D36" s="53"/>
      <c r="E36" s="58">
        <v>8747746</v>
      </c>
      <c r="F36" s="53"/>
      <c r="G36" s="59">
        <v>8747746</v>
      </c>
      <c r="H36" s="53"/>
      <c r="I36" s="62">
        <f t="shared" si="3"/>
        <v>0</v>
      </c>
      <c r="J36" s="53"/>
      <c r="K36" s="58">
        <v>50000</v>
      </c>
      <c r="L36" s="53"/>
      <c r="M36" s="58">
        <v>8747746</v>
      </c>
      <c r="N36" s="53"/>
      <c r="O36" s="59">
        <v>8747746</v>
      </c>
      <c r="P36" s="53"/>
      <c r="Q36" s="59">
        <f t="shared" si="4"/>
        <v>0</v>
      </c>
      <c r="S36" s="95"/>
    </row>
    <row r="37" spans="1:59" s="79" customFormat="1" ht="30" customHeight="1" thickBot="1">
      <c r="A37" s="21" t="s">
        <v>45</v>
      </c>
      <c r="B37" s="21"/>
      <c r="C37" s="31">
        <f>SUM(C7:C36)</f>
        <v>1084758653</v>
      </c>
      <c r="D37" s="21"/>
      <c r="E37" s="31">
        <f>SUM(E7:E36)</f>
        <v>3885242674739</v>
      </c>
      <c r="F37" s="21"/>
      <c r="G37" s="40">
        <f>SUM(G7:G36)</f>
        <v>3215144478037</v>
      </c>
      <c r="H37" s="21"/>
      <c r="I37" s="92">
        <f>SUM(I7:I36)</f>
        <v>670098196702</v>
      </c>
      <c r="J37" s="21"/>
      <c r="K37" s="31">
        <f>SUM(K7:K36)</f>
        <v>1084758653</v>
      </c>
      <c r="L37" s="21"/>
      <c r="M37" s="31">
        <f>SUM(M7:M36)</f>
        <v>3885242674739</v>
      </c>
      <c r="N37" s="21"/>
      <c r="O37" s="40">
        <f>SUM(O7:O36)</f>
        <v>3832337092574</v>
      </c>
      <c r="P37" s="21"/>
      <c r="Q37" s="48">
        <f>SUM(Q7:Q36)</f>
        <v>52905582165</v>
      </c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  <c r="AV37" s="128"/>
      <c r="AW37" s="128"/>
      <c r="AX37" s="128"/>
      <c r="AY37" s="128"/>
      <c r="AZ37" s="128"/>
      <c r="BA37" s="128"/>
      <c r="BB37" s="128"/>
      <c r="BC37" s="128"/>
      <c r="BD37" s="128"/>
      <c r="BE37" s="128"/>
      <c r="BF37" s="128"/>
      <c r="BG37" s="128"/>
    </row>
    <row r="38" spans="1:59" ht="30" customHeight="1" thickTop="1"/>
  </sheetData>
  <mergeCells count="7">
    <mergeCell ref="A1:Q1"/>
    <mergeCell ref="A2:Q2"/>
    <mergeCell ref="A3:Q3"/>
    <mergeCell ref="A4:Q4"/>
    <mergeCell ref="A5:A6"/>
    <mergeCell ref="C5:I5"/>
    <mergeCell ref="K5:Q5"/>
  </mergeCells>
  <pageMargins left="0.39" right="0.39" top="0.39" bottom="0.39" header="0" footer="0"/>
  <pageSetup scale="71" fitToHeight="0" orientation="landscape" r:id="rId1"/>
  <ignoredErrors>
    <ignoredError sqref="I2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AW21"/>
  <sheetViews>
    <sheetView rightToLeft="1" view="pageBreakPreview" topLeftCell="A9" zoomScaleNormal="100" zoomScaleSheetLayoutView="100" workbookViewId="0">
      <selection activeCell="A18" sqref="A18:AW18"/>
    </sheetView>
  </sheetViews>
  <sheetFormatPr defaultRowHeight="30" customHeight="1"/>
  <cols>
    <col min="1" max="1" width="29.7109375" style="53" customWidth="1"/>
    <col min="2" max="2" width="1.28515625" style="53" customWidth="1"/>
    <col min="3" max="3" width="13" style="53" customWidth="1"/>
    <col min="4" max="4" width="1.28515625" style="53" customWidth="1"/>
    <col min="5" max="5" width="13" style="53" customWidth="1"/>
    <col min="6" max="6" width="1.28515625" style="53" customWidth="1"/>
    <col min="7" max="7" width="6.42578125" style="53" customWidth="1"/>
    <col min="8" max="8" width="1.28515625" style="53" customWidth="1"/>
    <col min="9" max="9" width="9.140625" style="53" customWidth="1"/>
    <col min="10" max="10" width="1.28515625" style="53" customWidth="1"/>
    <col min="11" max="11" width="9.140625" style="53" customWidth="1"/>
    <col min="12" max="12" width="1.28515625" style="53" customWidth="1"/>
    <col min="13" max="13" width="2.5703125" style="53" customWidth="1"/>
    <col min="14" max="14" width="1.28515625" style="53" customWidth="1"/>
    <col min="15" max="15" width="9.140625" style="53" customWidth="1"/>
    <col min="16" max="16" width="1.28515625" style="53" customWidth="1"/>
    <col min="17" max="17" width="2.5703125" style="53" customWidth="1"/>
    <col min="18" max="20" width="1.28515625" style="53" customWidth="1"/>
    <col min="21" max="21" width="6.42578125" style="53" customWidth="1"/>
    <col min="22" max="22" width="1.28515625" style="53" customWidth="1"/>
    <col min="23" max="23" width="2.5703125" style="53" customWidth="1"/>
    <col min="24" max="26" width="1.28515625" style="53" customWidth="1"/>
    <col min="27" max="27" width="6.42578125" style="53" customWidth="1"/>
    <col min="28" max="28" width="1.28515625" style="53" customWidth="1"/>
    <col min="29" max="29" width="2.5703125" style="53" customWidth="1"/>
    <col min="30" max="32" width="1.28515625" style="53" customWidth="1"/>
    <col min="33" max="33" width="9.140625" style="53" customWidth="1"/>
    <col min="34" max="34" width="1.28515625" style="53" customWidth="1"/>
    <col min="35" max="35" width="2.5703125" style="53" customWidth="1"/>
    <col min="36" max="36" width="1.28515625" style="53" customWidth="1"/>
    <col min="37" max="37" width="11.42578125" style="53" customWidth="1"/>
    <col min="38" max="38" width="1.28515625" style="53" customWidth="1"/>
    <col min="39" max="39" width="2.5703125" style="53" customWidth="1"/>
    <col min="40" max="40" width="1.28515625" style="53" customWidth="1"/>
    <col min="41" max="41" width="9.140625" style="53" customWidth="1"/>
    <col min="42" max="42" width="1.28515625" style="53" customWidth="1"/>
    <col min="43" max="43" width="2.5703125" style="53" customWidth="1"/>
    <col min="44" max="44" width="1.28515625" style="53" customWidth="1"/>
    <col min="45" max="45" width="11.7109375" style="53" customWidth="1"/>
    <col min="46" max="47" width="1.28515625" style="53" customWidth="1"/>
    <col min="48" max="48" width="13" style="53" customWidth="1"/>
    <col min="49" max="49" width="7.7109375" style="53" customWidth="1"/>
    <col min="50" max="50" width="0.28515625" style="51" customWidth="1"/>
    <col min="51" max="16384" width="9.140625" style="51"/>
  </cols>
  <sheetData>
    <row r="1" spans="1:49" ht="30" customHeight="1">
      <c r="A1" s="152" t="s">
        <v>195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  <c r="AO1" s="152"/>
      <c r="AP1" s="152"/>
      <c r="AQ1" s="152"/>
      <c r="AR1" s="152"/>
      <c r="AS1" s="152"/>
      <c r="AT1" s="152"/>
      <c r="AU1" s="152"/>
      <c r="AV1" s="152"/>
      <c r="AW1" s="152"/>
    </row>
    <row r="2" spans="1:49" ht="30" customHeight="1">
      <c r="A2" s="152" t="s">
        <v>197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</row>
    <row r="3" spans="1:49" ht="30" customHeight="1">
      <c r="A3" s="152" t="s">
        <v>224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</row>
    <row r="4" spans="1:49" ht="30" customHeight="1">
      <c r="A4" s="153" t="s">
        <v>46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</row>
    <row r="5" spans="1:49" ht="30" customHeight="1">
      <c r="A5" s="163"/>
      <c r="B5" s="163"/>
      <c r="C5" s="163"/>
      <c r="D5" s="163"/>
      <c r="E5" s="163"/>
      <c r="F5" s="163"/>
      <c r="G5" s="163"/>
      <c r="I5" s="166" t="s">
        <v>201</v>
      </c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C5" s="166" t="s">
        <v>225</v>
      </c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</row>
    <row r="6" spans="1:49" ht="30" customHeight="1">
      <c r="A6" s="166" t="s">
        <v>47</v>
      </c>
      <c r="B6" s="166"/>
      <c r="C6" s="166"/>
      <c r="D6" s="166"/>
      <c r="E6" s="166"/>
      <c r="F6" s="166"/>
      <c r="G6" s="166"/>
      <c r="I6" s="166" t="s">
        <v>48</v>
      </c>
      <c r="J6" s="166"/>
      <c r="K6" s="166"/>
      <c r="M6" s="166" t="s">
        <v>49</v>
      </c>
      <c r="N6" s="166"/>
      <c r="O6" s="166"/>
      <c r="Q6" s="166" t="s">
        <v>50</v>
      </c>
      <c r="R6" s="166"/>
      <c r="S6" s="166"/>
      <c r="T6" s="166"/>
      <c r="U6" s="166"/>
      <c r="W6" s="166" t="s">
        <v>51</v>
      </c>
      <c r="X6" s="166"/>
      <c r="Y6" s="166"/>
      <c r="Z6" s="166"/>
      <c r="AA6" s="166"/>
      <c r="AC6" s="166" t="s">
        <v>48</v>
      </c>
      <c r="AD6" s="166"/>
      <c r="AE6" s="166"/>
      <c r="AF6" s="166"/>
      <c r="AG6" s="166"/>
      <c r="AI6" s="166" t="s">
        <v>49</v>
      </c>
      <c r="AJ6" s="166"/>
      <c r="AK6" s="166"/>
      <c r="AM6" s="166" t="s">
        <v>50</v>
      </c>
      <c r="AN6" s="166"/>
      <c r="AO6" s="166"/>
      <c r="AQ6" s="166" t="s">
        <v>51</v>
      </c>
      <c r="AR6" s="166"/>
      <c r="AS6" s="166"/>
    </row>
    <row r="7" spans="1:49" ht="30" customHeight="1">
      <c r="A7" s="157"/>
      <c r="B7" s="157"/>
      <c r="C7" s="157"/>
      <c r="D7" s="157"/>
      <c r="E7" s="157"/>
      <c r="F7" s="157"/>
      <c r="G7" s="157"/>
      <c r="I7" s="157"/>
      <c r="J7" s="157"/>
      <c r="K7" s="157"/>
      <c r="M7" s="157"/>
      <c r="N7" s="157"/>
      <c r="O7" s="157"/>
      <c r="Q7" s="157"/>
      <c r="R7" s="157"/>
      <c r="S7" s="157"/>
      <c r="T7" s="157"/>
      <c r="U7" s="157"/>
      <c r="W7" s="157"/>
      <c r="X7" s="157"/>
      <c r="Y7" s="157"/>
      <c r="Z7" s="157"/>
      <c r="AA7" s="157"/>
      <c r="AC7" s="157"/>
      <c r="AD7" s="157"/>
      <c r="AE7" s="157"/>
      <c r="AF7" s="157"/>
      <c r="AG7" s="157"/>
      <c r="AI7" s="157"/>
      <c r="AJ7" s="157"/>
      <c r="AK7" s="157"/>
      <c r="AM7" s="157"/>
      <c r="AN7" s="157"/>
      <c r="AO7" s="157"/>
      <c r="AQ7" s="157"/>
      <c r="AR7" s="157"/>
      <c r="AS7" s="157"/>
    </row>
    <row r="8" spans="1:49" ht="30" customHeight="1">
      <c r="A8" s="153" t="s">
        <v>52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</row>
    <row r="9" spans="1:49" ht="30" customHeight="1">
      <c r="C9" s="166" t="s">
        <v>201</v>
      </c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Y9" s="166" t="s">
        <v>225</v>
      </c>
      <c r="Z9" s="166"/>
      <c r="AA9" s="166"/>
      <c r="AB9" s="166"/>
      <c r="AC9" s="166"/>
      <c r="AD9" s="166"/>
      <c r="AE9" s="166"/>
      <c r="AF9" s="166"/>
      <c r="AG9" s="166"/>
      <c r="AH9" s="166"/>
      <c r="AI9" s="166"/>
      <c r="AJ9" s="166"/>
      <c r="AK9" s="166"/>
      <c r="AL9" s="166"/>
      <c r="AM9" s="166"/>
      <c r="AN9" s="166"/>
      <c r="AO9" s="166"/>
      <c r="AP9" s="166"/>
      <c r="AQ9" s="166"/>
      <c r="AR9" s="166"/>
      <c r="AS9" s="166"/>
      <c r="AT9" s="166"/>
      <c r="AU9" s="166"/>
      <c r="AV9" s="166"/>
    </row>
    <row r="10" spans="1:49" ht="30" customHeight="1">
      <c r="A10" s="74" t="s">
        <v>47</v>
      </c>
      <c r="C10" s="55" t="s">
        <v>53</v>
      </c>
      <c r="D10" s="54"/>
      <c r="E10" s="55" t="s">
        <v>54</v>
      </c>
      <c r="F10" s="54"/>
      <c r="G10" s="156" t="s">
        <v>55</v>
      </c>
      <c r="H10" s="156"/>
      <c r="I10" s="156"/>
      <c r="J10" s="54"/>
      <c r="K10" s="156" t="s">
        <v>56</v>
      </c>
      <c r="L10" s="156"/>
      <c r="M10" s="156"/>
      <c r="N10" s="54"/>
      <c r="O10" s="156" t="s">
        <v>49</v>
      </c>
      <c r="P10" s="156"/>
      <c r="Q10" s="156"/>
      <c r="R10" s="54"/>
      <c r="S10" s="156" t="s">
        <v>50</v>
      </c>
      <c r="T10" s="156"/>
      <c r="U10" s="156"/>
      <c r="V10" s="156"/>
      <c r="W10" s="156"/>
      <c r="Y10" s="156" t="s">
        <v>53</v>
      </c>
      <c r="Z10" s="156"/>
      <c r="AA10" s="156"/>
      <c r="AB10" s="156"/>
      <c r="AC10" s="156"/>
      <c r="AD10" s="54"/>
      <c r="AE10" s="156" t="s">
        <v>54</v>
      </c>
      <c r="AF10" s="156"/>
      <c r="AG10" s="156"/>
      <c r="AH10" s="156"/>
      <c r="AI10" s="156"/>
      <c r="AJ10" s="54"/>
      <c r="AK10" s="156" t="s">
        <v>55</v>
      </c>
      <c r="AL10" s="156"/>
      <c r="AM10" s="156"/>
      <c r="AN10" s="54"/>
      <c r="AO10" s="156" t="s">
        <v>56</v>
      </c>
      <c r="AP10" s="156"/>
      <c r="AQ10" s="156"/>
      <c r="AR10" s="54"/>
      <c r="AS10" s="156" t="s">
        <v>49</v>
      </c>
      <c r="AT10" s="156"/>
      <c r="AU10" s="54"/>
      <c r="AV10" s="55" t="s">
        <v>50</v>
      </c>
    </row>
    <row r="11" spans="1:49" ht="30" customHeight="1">
      <c r="A11" s="53" t="s">
        <v>60</v>
      </c>
      <c r="C11" s="53" t="s">
        <v>57</v>
      </c>
      <c r="E11" s="53" t="s">
        <v>58</v>
      </c>
      <c r="G11" s="163" t="s">
        <v>59</v>
      </c>
      <c r="H11" s="163"/>
      <c r="I11" s="163"/>
      <c r="K11" s="165">
        <v>99000</v>
      </c>
      <c r="L11" s="165"/>
      <c r="M11" s="165"/>
      <c r="O11" s="165">
        <v>1900</v>
      </c>
      <c r="P11" s="165"/>
      <c r="Q11" s="165"/>
      <c r="S11" s="167" t="s">
        <v>61</v>
      </c>
      <c r="T11" s="167"/>
      <c r="U11" s="167"/>
      <c r="V11" s="167"/>
      <c r="W11" s="167"/>
      <c r="Y11" s="163" t="s">
        <v>57</v>
      </c>
      <c r="Z11" s="163"/>
      <c r="AA11" s="163"/>
      <c r="AB11" s="163"/>
      <c r="AC11" s="163"/>
      <c r="AE11" s="163" t="s">
        <v>58</v>
      </c>
      <c r="AF11" s="163"/>
      <c r="AG11" s="163"/>
      <c r="AH11" s="163"/>
      <c r="AI11" s="163"/>
      <c r="AK11" s="163" t="s">
        <v>59</v>
      </c>
      <c r="AL11" s="163"/>
      <c r="AM11" s="163"/>
      <c r="AO11" s="165">
        <v>99000</v>
      </c>
      <c r="AP11" s="165"/>
      <c r="AQ11" s="165"/>
      <c r="AS11" s="165">
        <v>1900</v>
      </c>
      <c r="AT11" s="165"/>
      <c r="AV11" s="123" t="s">
        <v>61</v>
      </c>
    </row>
    <row r="12" spans="1:49" ht="30" customHeight="1">
      <c r="A12" s="53" t="s">
        <v>209</v>
      </c>
      <c r="C12" s="53" t="s">
        <v>57</v>
      </c>
      <c r="E12" s="53" t="s">
        <v>58</v>
      </c>
      <c r="G12" s="163" t="s">
        <v>59</v>
      </c>
      <c r="H12" s="163"/>
      <c r="I12" s="163"/>
      <c r="K12" s="165">
        <v>250000</v>
      </c>
      <c r="L12" s="165"/>
      <c r="M12" s="165"/>
      <c r="O12" s="165">
        <v>2800</v>
      </c>
      <c r="P12" s="165"/>
      <c r="Q12" s="165"/>
      <c r="S12" s="167" t="s">
        <v>61</v>
      </c>
      <c r="T12" s="167"/>
      <c r="U12" s="167"/>
      <c r="V12" s="167"/>
      <c r="W12" s="167"/>
      <c r="Y12" s="163" t="s">
        <v>57</v>
      </c>
      <c r="Z12" s="163"/>
      <c r="AA12" s="163"/>
      <c r="AB12" s="163"/>
      <c r="AC12" s="163"/>
      <c r="AE12" s="163" t="s">
        <v>58</v>
      </c>
      <c r="AF12" s="163"/>
      <c r="AG12" s="163"/>
      <c r="AH12" s="163"/>
      <c r="AI12" s="163"/>
      <c r="AK12" s="163" t="s">
        <v>59</v>
      </c>
      <c r="AL12" s="163"/>
      <c r="AM12" s="163"/>
      <c r="AO12" s="165">
        <v>300000</v>
      </c>
      <c r="AP12" s="165"/>
      <c r="AQ12" s="165"/>
      <c r="AS12" s="165">
        <v>2800</v>
      </c>
      <c r="AT12" s="165"/>
      <c r="AV12" s="124" t="s">
        <v>61</v>
      </c>
    </row>
    <row r="13" spans="1:49" ht="30" customHeight="1">
      <c r="A13" s="53" t="s">
        <v>211</v>
      </c>
      <c r="C13" s="53" t="s">
        <v>57</v>
      </c>
      <c r="E13" s="53" t="s">
        <v>58</v>
      </c>
      <c r="G13" s="163" t="s">
        <v>59</v>
      </c>
      <c r="H13" s="163"/>
      <c r="I13" s="163"/>
      <c r="K13" s="165">
        <v>50000</v>
      </c>
      <c r="L13" s="165"/>
      <c r="M13" s="165"/>
      <c r="O13" s="165">
        <v>2600</v>
      </c>
      <c r="P13" s="165"/>
      <c r="Q13" s="165"/>
      <c r="S13" s="167" t="s">
        <v>61</v>
      </c>
      <c r="T13" s="167"/>
      <c r="U13" s="167"/>
      <c r="V13" s="167"/>
      <c r="W13" s="167"/>
      <c r="Y13" s="163" t="s">
        <v>57</v>
      </c>
      <c r="Z13" s="163"/>
      <c r="AA13" s="163"/>
      <c r="AB13" s="163"/>
      <c r="AC13" s="163"/>
      <c r="AE13" s="163" t="s">
        <v>58</v>
      </c>
      <c r="AF13" s="163"/>
      <c r="AG13" s="163"/>
      <c r="AH13" s="163"/>
      <c r="AI13" s="163"/>
      <c r="AK13" s="163" t="s">
        <v>59</v>
      </c>
      <c r="AL13" s="163"/>
      <c r="AM13" s="163"/>
      <c r="AO13" s="165">
        <v>750000</v>
      </c>
      <c r="AP13" s="165"/>
      <c r="AQ13" s="165"/>
      <c r="AS13" s="165">
        <v>2600</v>
      </c>
      <c r="AT13" s="165"/>
      <c r="AV13" s="124" t="s">
        <v>61</v>
      </c>
    </row>
    <row r="14" spans="1:49" ht="30" customHeight="1">
      <c r="A14" s="53" t="s">
        <v>210</v>
      </c>
      <c r="C14" s="53" t="s">
        <v>57</v>
      </c>
      <c r="E14" s="53" t="s">
        <v>58</v>
      </c>
      <c r="G14" s="163" t="s">
        <v>59</v>
      </c>
      <c r="H14" s="163"/>
      <c r="I14" s="163"/>
      <c r="K14" s="165">
        <v>6000</v>
      </c>
      <c r="L14" s="165"/>
      <c r="M14" s="165"/>
      <c r="O14" s="165">
        <v>2200</v>
      </c>
      <c r="P14" s="165"/>
      <c r="Q14" s="165"/>
      <c r="S14" s="167" t="s">
        <v>61</v>
      </c>
      <c r="T14" s="167"/>
      <c r="U14" s="167"/>
      <c r="V14" s="167"/>
      <c r="W14" s="167"/>
      <c r="Y14" s="163" t="s">
        <v>57</v>
      </c>
      <c r="Z14" s="163"/>
      <c r="AA14" s="163"/>
      <c r="AB14" s="163"/>
      <c r="AC14" s="163"/>
      <c r="AE14" s="163" t="s">
        <v>58</v>
      </c>
      <c r="AF14" s="163"/>
      <c r="AG14" s="163"/>
      <c r="AH14" s="163"/>
      <c r="AI14" s="163"/>
      <c r="AK14" s="163" t="s">
        <v>59</v>
      </c>
      <c r="AL14" s="163"/>
      <c r="AM14" s="163"/>
      <c r="AO14" s="165">
        <v>0</v>
      </c>
      <c r="AP14" s="165"/>
      <c r="AQ14" s="165"/>
      <c r="AS14" s="165">
        <v>0</v>
      </c>
      <c r="AT14" s="165"/>
      <c r="AV14" s="124" t="s">
        <v>61</v>
      </c>
    </row>
    <row r="15" spans="1:49" ht="30" customHeight="1">
      <c r="A15" s="53" t="s">
        <v>208</v>
      </c>
      <c r="C15" s="53" t="s">
        <v>57</v>
      </c>
      <c r="E15" s="53" t="s">
        <v>223</v>
      </c>
      <c r="F15" s="122"/>
      <c r="G15" s="163" t="s">
        <v>59</v>
      </c>
      <c r="H15" s="163"/>
      <c r="I15" s="163"/>
      <c r="K15" s="165">
        <v>1028000</v>
      </c>
      <c r="L15" s="165"/>
      <c r="M15" s="165"/>
      <c r="O15" s="165">
        <v>1700</v>
      </c>
      <c r="P15" s="165"/>
      <c r="Q15" s="165"/>
      <c r="S15" s="167" t="s">
        <v>61</v>
      </c>
      <c r="T15" s="167"/>
      <c r="U15" s="167"/>
      <c r="V15" s="167"/>
      <c r="W15" s="167"/>
      <c r="Y15" s="163" t="s">
        <v>57</v>
      </c>
      <c r="Z15" s="163"/>
      <c r="AA15" s="163"/>
      <c r="AB15" s="163"/>
      <c r="AC15" s="163"/>
      <c r="AE15" s="163" t="s">
        <v>58</v>
      </c>
      <c r="AF15" s="163"/>
      <c r="AG15" s="163"/>
      <c r="AH15" s="163"/>
      <c r="AI15" s="163"/>
      <c r="AK15" s="163" t="s">
        <v>59</v>
      </c>
      <c r="AL15" s="163"/>
      <c r="AM15" s="163"/>
      <c r="AO15" s="165">
        <v>0</v>
      </c>
      <c r="AP15" s="165"/>
      <c r="AQ15" s="165"/>
      <c r="AS15" s="165">
        <v>0</v>
      </c>
      <c r="AT15" s="165"/>
      <c r="AV15" s="124" t="s">
        <v>61</v>
      </c>
    </row>
    <row r="16" spans="1:49" ht="30" customHeight="1">
      <c r="A16" s="53" t="s">
        <v>233</v>
      </c>
      <c r="C16" s="53" t="s">
        <v>57</v>
      </c>
      <c r="E16" s="53" t="s">
        <v>58</v>
      </c>
      <c r="G16" s="163" t="s">
        <v>59</v>
      </c>
      <c r="H16" s="163"/>
      <c r="I16" s="163"/>
      <c r="K16" s="58">
        <v>0</v>
      </c>
      <c r="L16" s="58"/>
      <c r="M16" s="58"/>
      <c r="O16" s="58">
        <v>0</v>
      </c>
      <c r="P16" s="58"/>
      <c r="Q16" s="58"/>
      <c r="R16" s="163" t="s">
        <v>59</v>
      </c>
      <c r="S16" s="163"/>
      <c r="T16" s="163"/>
      <c r="U16" s="163"/>
      <c r="V16" s="163"/>
      <c r="W16" s="163"/>
      <c r="AA16" s="53" t="s">
        <v>57</v>
      </c>
      <c r="AG16" s="122" t="s">
        <v>58</v>
      </c>
      <c r="AH16" s="122"/>
      <c r="AI16" s="122"/>
      <c r="AJ16" s="122"/>
      <c r="AK16" s="163" t="s">
        <v>59</v>
      </c>
      <c r="AL16" s="163"/>
      <c r="AM16" s="163"/>
      <c r="AO16" s="165">
        <v>100000</v>
      </c>
      <c r="AP16" s="165"/>
      <c r="AQ16" s="165"/>
      <c r="AS16" s="58">
        <v>3250</v>
      </c>
      <c r="AT16" s="58"/>
      <c r="AV16" s="124" t="s">
        <v>61</v>
      </c>
    </row>
    <row r="17" spans="1:49" ht="30" customHeight="1">
      <c r="A17" s="53" t="s">
        <v>234</v>
      </c>
      <c r="C17" s="53" t="s">
        <v>57</v>
      </c>
      <c r="E17" s="53" t="s">
        <v>58</v>
      </c>
      <c r="G17" s="163" t="s">
        <v>59</v>
      </c>
      <c r="H17" s="163"/>
      <c r="I17" s="163"/>
      <c r="K17" s="58">
        <v>0</v>
      </c>
      <c r="L17" s="58"/>
      <c r="M17" s="58"/>
      <c r="O17" s="58">
        <v>0</v>
      </c>
      <c r="P17" s="58"/>
      <c r="Q17" s="58"/>
      <c r="R17" s="163" t="s">
        <v>59</v>
      </c>
      <c r="S17" s="163"/>
      <c r="T17" s="163"/>
      <c r="U17" s="163"/>
      <c r="V17" s="163"/>
      <c r="AA17" s="53" t="s">
        <v>57</v>
      </c>
      <c r="AG17" s="122" t="s">
        <v>58</v>
      </c>
      <c r="AH17" s="122"/>
      <c r="AI17" s="122"/>
      <c r="AJ17" s="122"/>
      <c r="AK17" s="163" t="s">
        <v>59</v>
      </c>
      <c r="AL17" s="163"/>
      <c r="AM17" s="163"/>
      <c r="AN17" s="165">
        <v>50000</v>
      </c>
      <c r="AO17" s="165"/>
      <c r="AP17" s="165"/>
      <c r="AQ17" s="165"/>
      <c r="AS17" s="58">
        <v>3000</v>
      </c>
      <c r="AT17" s="58"/>
      <c r="AV17" s="124" t="s">
        <v>61</v>
      </c>
    </row>
    <row r="18" spans="1:49" ht="30" customHeight="1">
      <c r="A18" s="153" t="s">
        <v>62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</row>
    <row r="19" spans="1:49" ht="30" customHeight="1">
      <c r="C19" s="166" t="s">
        <v>201</v>
      </c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O19" s="166" t="s">
        <v>225</v>
      </c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  <c r="AI19" s="166"/>
      <c r="AK19" s="163"/>
      <c r="AL19" s="163"/>
      <c r="AM19" s="163"/>
      <c r="AO19" s="163"/>
      <c r="AP19" s="163"/>
      <c r="AQ19" s="163"/>
      <c r="AS19" s="163"/>
      <c r="AT19" s="163"/>
    </row>
    <row r="20" spans="1:49" ht="30" customHeight="1">
      <c r="A20" s="74" t="s">
        <v>47</v>
      </c>
      <c r="C20" s="55" t="s">
        <v>54</v>
      </c>
      <c r="D20" s="54"/>
      <c r="E20" s="55" t="s">
        <v>56</v>
      </c>
      <c r="F20" s="54"/>
      <c r="G20" s="156" t="s">
        <v>49</v>
      </c>
      <c r="H20" s="156"/>
      <c r="I20" s="156"/>
      <c r="J20" s="54"/>
      <c r="K20" s="156" t="s">
        <v>50</v>
      </c>
      <c r="L20" s="156"/>
      <c r="M20" s="156"/>
      <c r="O20" s="156" t="s">
        <v>54</v>
      </c>
      <c r="P20" s="156"/>
      <c r="Q20" s="156"/>
      <c r="R20" s="156"/>
      <c r="S20" s="156"/>
      <c r="T20" s="54"/>
      <c r="U20" s="156" t="s">
        <v>56</v>
      </c>
      <c r="V20" s="156"/>
      <c r="W20" s="156"/>
      <c r="X20" s="156"/>
      <c r="Y20" s="156"/>
      <c r="Z20" s="54"/>
      <c r="AA20" s="156" t="s">
        <v>49</v>
      </c>
      <c r="AB20" s="156"/>
      <c r="AC20" s="156"/>
      <c r="AD20" s="156"/>
      <c r="AE20" s="156"/>
      <c r="AF20" s="54"/>
      <c r="AG20" s="156" t="s">
        <v>50</v>
      </c>
      <c r="AH20" s="156"/>
      <c r="AI20" s="156"/>
      <c r="AK20" s="163"/>
      <c r="AL20" s="163"/>
      <c r="AM20" s="163"/>
      <c r="AO20" s="163"/>
      <c r="AP20" s="163"/>
      <c r="AQ20" s="163"/>
      <c r="AS20" s="163"/>
      <c r="AT20" s="163"/>
    </row>
    <row r="21" spans="1:49" ht="30" customHeight="1">
      <c r="A21" s="54"/>
      <c r="C21" s="54"/>
      <c r="E21" s="54"/>
      <c r="G21" s="167"/>
      <c r="H21" s="167"/>
      <c r="I21" s="167"/>
      <c r="K21" s="167"/>
      <c r="L21" s="167"/>
      <c r="M21" s="167"/>
      <c r="O21" s="167"/>
      <c r="P21" s="167"/>
      <c r="Q21" s="167"/>
      <c r="R21" s="167"/>
      <c r="S21" s="167"/>
      <c r="U21" s="167"/>
      <c r="V21" s="167"/>
      <c r="W21" s="167"/>
      <c r="X21" s="167"/>
      <c r="Y21" s="167"/>
      <c r="AA21" s="167"/>
      <c r="AB21" s="167"/>
      <c r="AC21" s="167"/>
      <c r="AD21" s="167"/>
      <c r="AE21" s="167"/>
      <c r="AG21" s="167"/>
      <c r="AH21" s="167"/>
      <c r="AI21" s="167"/>
      <c r="AK21" s="163"/>
      <c r="AL21" s="163"/>
      <c r="AM21" s="163"/>
      <c r="AO21" s="163"/>
      <c r="AP21" s="163"/>
      <c r="AQ21" s="163"/>
      <c r="AS21" s="163"/>
      <c r="AT21" s="163"/>
    </row>
  </sheetData>
  <mergeCells count="114">
    <mergeCell ref="AM7:AO7"/>
    <mergeCell ref="AQ7:AS7"/>
    <mergeCell ref="AG21:AI21"/>
    <mergeCell ref="AA21:AE21"/>
    <mergeCell ref="U21:Y21"/>
    <mergeCell ref="O21:S21"/>
    <mergeCell ref="K21:M21"/>
    <mergeCell ref="G21:I21"/>
    <mergeCell ref="AK19:AM19"/>
    <mergeCell ref="AO19:AQ19"/>
    <mergeCell ref="AS19:AT19"/>
    <mergeCell ref="AS20:AT20"/>
    <mergeCell ref="AS21:AT21"/>
    <mergeCell ref="AO20:AQ20"/>
    <mergeCell ref="AO21:AQ21"/>
    <mergeCell ref="AK20:AM20"/>
    <mergeCell ref="AK21:AM21"/>
    <mergeCell ref="G12:I12"/>
    <mergeCell ref="K12:M12"/>
    <mergeCell ref="O12:Q12"/>
    <mergeCell ref="Y12:AC12"/>
    <mergeCell ref="AE12:AI12"/>
    <mergeCell ref="AK12:AM12"/>
    <mergeCell ref="AO12:AQ12"/>
    <mergeCell ref="C19:M19"/>
    <mergeCell ref="O19:AI19"/>
    <mergeCell ref="G20:I20"/>
    <mergeCell ref="K20:M20"/>
    <mergeCell ref="O20:S20"/>
    <mergeCell ref="U20:Y20"/>
    <mergeCell ref="AA20:AE20"/>
    <mergeCell ref="AG20:AI20"/>
    <mergeCell ref="A7:G7"/>
    <mergeCell ref="I7:K7"/>
    <mergeCell ref="M7:O7"/>
    <mergeCell ref="Q7:U7"/>
    <mergeCell ref="W7:AA7"/>
    <mergeCell ref="AC7:AG7"/>
    <mergeCell ref="AI7:AK7"/>
    <mergeCell ref="G13:I13"/>
    <mergeCell ref="K13:M13"/>
    <mergeCell ref="O13:Q13"/>
    <mergeCell ref="Y13:AC13"/>
    <mergeCell ref="AE13:AI13"/>
    <mergeCell ref="AK13:AM13"/>
    <mergeCell ref="G14:I14"/>
    <mergeCell ref="K14:M14"/>
    <mergeCell ref="O14:Q14"/>
    <mergeCell ref="AS11:AT11"/>
    <mergeCell ref="K15:M15"/>
    <mergeCell ref="O15:Q15"/>
    <mergeCell ref="Y15:AC15"/>
    <mergeCell ref="AE15:AI15"/>
    <mergeCell ref="AK15:AM15"/>
    <mergeCell ref="AO15:AQ15"/>
    <mergeCell ref="AS15:AT15"/>
    <mergeCell ref="A18:AW18"/>
    <mergeCell ref="AS12:AT12"/>
    <mergeCell ref="AO13:AQ13"/>
    <mergeCell ref="AS13:AT13"/>
    <mergeCell ref="Y14:AC14"/>
    <mergeCell ref="AE14:AI14"/>
    <mergeCell ref="AK14:AM14"/>
    <mergeCell ref="AO14:AQ14"/>
    <mergeCell ref="AS14:AT14"/>
    <mergeCell ref="S11:W11"/>
    <mergeCell ref="S12:W12"/>
    <mergeCell ref="S13:W13"/>
    <mergeCell ref="S14:W14"/>
    <mergeCell ref="G15:I15"/>
    <mergeCell ref="S15:W15"/>
    <mergeCell ref="G16:I16"/>
    <mergeCell ref="AK16:AM16"/>
    <mergeCell ref="AO16:AQ16"/>
    <mergeCell ref="G11:I11"/>
    <mergeCell ref="K11:M11"/>
    <mergeCell ref="O11:Q11"/>
    <mergeCell ref="Y11:AC11"/>
    <mergeCell ref="AE11:AI11"/>
    <mergeCell ref="AK11:AM11"/>
    <mergeCell ref="AO11:AQ11"/>
    <mergeCell ref="G10:I10"/>
    <mergeCell ref="K10:M10"/>
    <mergeCell ref="O10:Q10"/>
    <mergeCell ref="S10:W10"/>
    <mergeCell ref="Y10:AC10"/>
    <mergeCell ref="AE10:AI10"/>
    <mergeCell ref="AK10:AM10"/>
    <mergeCell ref="AO10:AQ10"/>
    <mergeCell ref="AS10:AT10"/>
    <mergeCell ref="AK17:AM17"/>
    <mergeCell ref="G17:I17"/>
    <mergeCell ref="AN17:AQ17"/>
    <mergeCell ref="R17:V17"/>
    <mergeCell ref="R16:W16"/>
    <mergeCell ref="A1:AW1"/>
    <mergeCell ref="A2:AW2"/>
    <mergeCell ref="A3:AW3"/>
    <mergeCell ref="A4:AW4"/>
    <mergeCell ref="I5:AA5"/>
    <mergeCell ref="AC5:AS5"/>
    <mergeCell ref="A6:G6"/>
    <mergeCell ref="I6:K6"/>
    <mergeCell ref="M6:O6"/>
    <mergeCell ref="Q6:U6"/>
    <mergeCell ref="W6:AA6"/>
    <mergeCell ref="AC6:AG6"/>
    <mergeCell ref="AI6:AK6"/>
    <mergeCell ref="AM6:AO6"/>
    <mergeCell ref="AQ6:AS6"/>
    <mergeCell ref="A5:G5"/>
    <mergeCell ref="A8:AW8"/>
    <mergeCell ref="C9:W9"/>
    <mergeCell ref="Y9:AV9"/>
  </mergeCells>
  <phoneticPr fontId="13" type="noConversion"/>
  <pageMargins left="0.39" right="0.39" top="0.39" bottom="0.39" header="0" footer="0"/>
  <pageSetup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Z8"/>
  <sheetViews>
    <sheetView rightToLeft="1" view="pageBreakPreview" zoomScaleNormal="100" zoomScaleSheetLayoutView="100" workbookViewId="0">
      <selection activeCell="N11" sqref="N11"/>
    </sheetView>
  </sheetViews>
  <sheetFormatPr defaultRowHeight="30" customHeight="1"/>
  <cols>
    <col min="1" max="1" width="5.140625" style="13" customWidth="1"/>
    <col min="2" max="2" width="14.28515625" style="13" customWidth="1"/>
    <col min="3" max="3" width="1.28515625" style="13" customWidth="1"/>
    <col min="4" max="4" width="10.42578125" style="13" customWidth="1"/>
    <col min="5" max="5" width="1.28515625" style="13" customWidth="1"/>
    <col min="6" max="6" width="14.28515625" style="13" customWidth="1"/>
    <col min="7" max="7" width="1.28515625" style="13" customWidth="1"/>
    <col min="8" max="8" width="14.28515625" style="13" customWidth="1"/>
    <col min="9" max="9" width="1.28515625" style="13" customWidth="1"/>
    <col min="10" max="10" width="13" style="13" customWidth="1"/>
    <col min="11" max="11" width="1.28515625" style="13" customWidth="1"/>
    <col min="12" max="12" width="13" style="13" customWidth="1"/>
    <col min="13" max="13" width="1.28515625" style="13" customWidth="1"/>
    <col min="14" max="14" width="13" style="13" customWidth="1"/>
    <col min="15" max="15" width="1.28515625" style="13" customWidth="1"/>
    <col min="16" max="16" width="13" style="13" customWidth="1"/>
    <col min="17" max="17" width="1.28515625" style="13" customWidth="1"/>
    <col min="18" max="18" width="15.5703125" style="13" customWidth="1"/>
    <col min="19" max="19" width="1.28515625" style="13" customWidth="1"/>
    <col min="20" max="20" width="16.42578125" style="13" customWidth="1"/>
    <col min="21" max="21" width="1.28515625" style="13" customWidth="1"/>
    <col min="22" max="22" width="14.28515625" style="13" customWidth="1"/>
    <col min="23" max="23" width="1.28515625" style="13" customWidth="1"/>
    <col min="24" max="24" width="16.85546875" style="13" customWidth="1"/>
    <col min="25" max="25" width="1.28515625" style="13" customWidth="1"/>
    <col min="26" max="26" width="15.5703125" style="13" customWidth="1"/>
    <col min="27" max="27" width="0.28515625" style="13" customWidth="1"/>
    <col min="28" max="16384" width="9.140625" style="13"/>
  </cols>
  <sheetData>
    <row r="1" spans="1:26" ht="30" customHeight="1">
      <c r="A1" s="151" t="s">
        <v>195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</row>
    <row r="2" spans="1:26" ht="30" customHeight="1">
      <c r="A2" s="151" t="s">
        <v>197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</row>
    <row r="3" spans="1:26" ht="30" customHeight="1">
      <c r="A3" s="151" t="s">
        <v>224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</row>
    <row r="4" spans="1:26" ht="30" customHeight="1">
      <c r="A4" s="22" t="s">
        <v>63</v>
      </c>
      <c r="B4" s="168" t="s">
        <v>64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</row>
    <row r="5" spans="1:26" ht="30" customHeight="1">
      <c r="D5" s="169" t="s">
        <v>201</v>
      </c>
      <c r="E5" s="169"/>
      <c r="F5" s="169"/>
      <c r="G5" s="169"/>
      <c r="H5" s="169"/>
      <c r="J5" s="169" t="s">
        <v>5</v>
      </c>
      <c r="K5" s="169"/>
      <c r="L5" s="169"/>
      <c r="M5" s="169"/>
      <c r="N5" s="169"/>
      <c r="O5" s="169"/>
      <c r="P5" s="169"/>
      <c r="R5" s="169" t="s">
        <v>225</v>
      </c>
      <c r="S5" s="169"/>
      <c r="T5" s="169"/>
      <c r="U5" s="169"/>
      <c r="V5" s="169"/>
      <c r="W5" s="169"/>
      <c r="X5" s="169"/>
      <c r="Y5" s="169"/>
      <c r="Z5" s="169"/>
    </row>
    <row r="6" spans="1:26" ht="24" customHeight="1">
      <c r="A6" s="151" t="s">
        <v>67</v>
      </c>
      <c r="B6" s="151"/>
      <c r="D6" s="172" t="s">
        <v>68</v>
      </c>
      <c r="E6" s="14"/>
      <c r="F6" s="172" t="s">
        <v>10</v>
      </c>
      <c r="G6" s="14"/>
      <c r="H6" s="170" t="s">
        <v>11</v>
      </c>
      <c r="J6" s="175" t="s">
        <v>65</v>
      </c>
      <c r="K6" s="175"/>
      <c r="L6" s="175"/>
      <c r="M6" s="14"/>
      <c r="N6" s="175" t="s">
        <v>66</v>
      </c>
      <c r="O6" s="175"/>
      <c r="P6" s="175"/>
      <c r="R6" s="172" t="s">
        <v>9</v>
      </c>
      <c r="S6" s="14"/>
      <c r="T6" s="170" t="s">
        <v>69</v>
      </c>
      <c r="U6" s="14"/>
      <c r="V6" s="172" t="s">
        <v>10</v>
      </c>
      <c r="W6" s="14"/>
      <c r="X6" s="172" t="s">
        <v>11</v>
      </c>
      <c r="Y6" s="14"/>
      <c r="Z6" s="170" t="s">
        <v>14</v>
      </c>
    </row>
    <row r="7" spans="1:26" ht="24" customHeight="1">
      <c r="A7" s="173"/>
      <c r="B7" s="173"/>
      <c r="D7" s="173"/>
      <c r="F7" s="173"/>
      <c r="H7" s="171"/>
      <c r="J7" s="2" t="s">
        <v>9</v>
      </c>
      <c r="K7" s="14"/>
      <c r="L7" s="2" t="s">
        <v>10</v>
      </c>
      <c r="N7" s="2" t="s">
        <v>9</v>
      </c>
      <c r="O7" s="14"/>
      <c r="P7" s="2" t="s">
        <v>12</v>
      </c>
      <c r="R7" s="173"/>
      <c r="T7" s="171"/>
      <c r="V7" s="173"/>
      <c r="X7" s="173"/>
      <c r="Z7" s="171"/>
    </row>
    <row r="8" spans="1:26" ht="30" customHeight="1">
      <c r="A8" s="174"/>
      <c r="B8" s="174"/>
    </row>
  </sheetData>
  <mergeCells count="19">
    <mergeCell ref="T6:T7"/>
    <mergeCell ref="V6:V7"/>
    <mergeCell ref="X6:X7"/>
    <mergeCell ref="Z6:Z7"/>
    <mergeCell ref="A8:B8"/>
    <mergeCell ref="J6:L6"/>
    <mergeCell ref="N6:P6"/>
    <mergeCell ref="A6:B7"/>
    <mergeCell ref="D6:D7"/>
    <mergeCell ref="F6:F7"/>
    <mergeCell ref="H6:H7"/>
    <mergeCell ref="R6:R7"/>
    <mergeCell ref="A1:Z1"/>
    <mergeCell ref="A2:Z2"/>
    <mergeCell ref="A3:Z3"/>
    <mergeCell ref="B4:Z4"/>
    <mergeCell ref="D5:H5"/>
    <mergeCell ref="J5:P5"/>
    <mergeCell ref="R5:Z5"/>
  </mergeCells>
  <pageMargins left="0.39" right="0.39" top="0.39" bottom="0.39" header="0" footer="0"/>
  <pageSetup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L8"/>
  <sheetViews>
    <sheetView rightToLeft="1" view="pageBreakPreview" zoomScaleNormal="100" zoomScaleSheetLayoutView="100" workbookViewId="0">
      <selection activeCell="AF6" sqref="AF6:AF7"/>
    </sheetView>
  </sheetViews>
  <sheetFormatPr defaultRowHeight="30" customHeight="1"/>
  <cols>
    <col min="1" max="1" width="5.140625" style="13" customWidth="1"/>
    <col min="2" max="2" width="14.140625" style="13" customWidth="1"/>
    <col min="3" max="3" width="1.28515625" style="13" customWidth="1"/>
    <col min="4" max="4" width="16.85546875" style="13" customWidth="1"/>
    <col min="5" max="5" width="1.28515625" style="13" customWidth="1"/>
    <col min="6" max="6" width="17.42578125" style="13" customWidth="1"/>
    <col min="7" max="7" width="1.28515625" style="13" customWidth="1"/>
    <col min="8" max="8" width="13" style="13" customWidth="1"/>
    <col min="9" max="9" width="1.28515625" style="13" customWidth="1"/>
    <col min="10" max="10" width="9.140625" style="13" customWidth="1"/>
    <col min="11" max="11" width="1.28515625" style="13" customWidth="1"/>
    <col min="12" max="12" width="11.7109375" style="13" customWidth="1"/>
    <col min="13" max="13" width="1.28515625" style="13" customWidth="1"/>
    <col min="14" max="14" width="8.140625" style="13" customWidth="1"/>
    <col min="15" max="15" width="1.28515625" style="13" customWidth="1"/>
    <col min="16" max="16" width="7.42578125" style="13" customWidth="1"/>
    <col min="17" max="17" width="1.28515625" style="13" customWidth="1"/>
    <col min="18" max="18" width="9.42578125" style="13" customWidth="1"/>
    <col min="19" max="19" width="1.28515625" style="13" customWidth="1"/>
    <col min="20" max="20" width="13" style="13" customWidth="1"/>
    <col min="21" max="21" width="1.28515625" style="13" customWidth="1"/>
    <col min="22" max="22" width="13" style="13" customWidth="1"/>
    <col min="23" max="23" width="1.28515625" style="13" customWidth="1"/>
    <col min="24" max="24" width="13.7109375" style="13" customWidth="1"/>
    <col min="25" max="25" width="1.28515625" style="13" customWidth="1"/>
    <col min="26" max="26" width="13" style="13" customWidth="1"/>
    <col min="27" max="27" width="1.28515625" style="13" customWidth="1"/>
    <col min="28" max="28" width="13" style="13" customWidth="1"/>
    <col min="29" max="29" width="1.28515625" style="13" customWidth="1"/>
    <col min="30" max="30" width="9.140625" style="13" customWidth="1"/>
    <col min="31" max="31" width="1.28515625" style="13" customWidth="1"/>
    <col min="32" max="32" width="15.5703125" style="13" customWidth="1"/>
    <col min="33" max="33" width="1.28515625" style="13" customWidth="1"/>
    <col min="34" max="34" width="13" style="13" customWidth="1"/>
    <col min="35" max="35" width="1.28515625" style="13" customWidth="1"/>
    <col min="36" max="36" width="14.140625" style="13" customWidth="1"/>
    <col min="37" max="37" width="1.28515625" style="13" customWidth="1"/>
    <col min="38" max="38" width="16.42578125" style="13" customWidth="1"/>
    <col min="39" max="39" width="0.28515625" style="13" customWidth="1"/>
    <col min="40" max="16384" width="9.140625" style="13"/>
  </cols>
  <sheetData>
    <row r="1" spans="1:38" ht="30" customHeight="1">
      <c r="A1" s="151" t="s">
        <v>198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</row>
    <row r="2" spans="1:38" ht="30" customHeight="1">
      <c r="A2" s="151" t="s">
        <v>197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</row>
    <row r="3" spans="1:38" ht="30" customHeight="1">
      <c r="A3" s="151" t="s">
        <v>224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</row>
    <row r="4" spans="1:38" ht="30" customHeight="1">
      <c r="A4" s="22" t="s">
        <v>70</v>
      </c>
      <c r="B4" s="168" t="s">
        <v>71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</row>
    <row r="5" spans="1:38" ht="30" customHeight="1">
      <c r="A5" s="169" t="s">
        <v>72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 t="s">
        <v>201</v>
      </c>
      <c r="Q5" s="169"/>
      <c r="R5" s="169"/>
      <c r="S5" s="169"/>
      <c r="T5" s="169"/>
      <c r="V5" s="169" t="s">
        <v>5</v>
      </c>
      <c r="W5" s="169"/>
      <c r="X5" s="169"/>
      <c r="Y5" s="169"/>
      <c r="Z5" s="169"/>
      <c r="AA5" s="169"/>
      <c r="AB5" s="169"/>
      <c r="AD5" s="173" t="s">
        <v>225</v>
      </c>
      <c r="AE5" s="173"/>
      <c r="AF5" s="173"/>
      <c r="AG5" s="173"/>
      <c r="AH5" s="173"/>
      <c r="AI5" s="173"/>
      <c r="AJ5" s="173"/>
      <c r="AK5" s="173"/>
      <c r="AL5" s="173"/>
    </row>
    <row r="6" spans="1:38" s="33" customFormat="1" ht="29.25" customHeight="1">
      <c r="A6" s="170" t="s">
        <v>73</v>
      </c>
      <c r="B6" s="170"/>
      <c r="C6" s="32"/>
      <c r="D6" s="170" t="s">
        <v>74</v>
      </c>
      <c r="E6" s="32"/>
      <c r="F6" s="170" t="s">
        <v>75</v>
      </c>
      <c r="G6" s="32"/>
      <c r="H6" s="170" t="s">
        <v>76</v>
      </c>
      <c r="I6" s="32"/>
      <c r="J6" s="170" t="s">
        <v>77</v>
      </c>
      <c r="K6" s="32"/>
      <c r="L6" s="170" t="s">
        <v>78</v>
      </c>
      <c r="M6" s="32"/>
      <c r="N6" s="170" t="s">
        <v>51</v>
      </c>
      <c r="O6" s="32"/>
      <c r="P6" s="170" t="s">
        <v>9</v>
      </c>
      <c r="Q6" s="32"/>
      <c r="R6" s="170" t="s">
        <v>10</v>
      </c>
      <c r="S6" s="32"/>
      <c r="T6" s="170" t="s">
        <v>11</v>
      </c>
      <c r="V6" s="176" t="s">
        <v>6</v>
      </c>
      <c r="W6" s="176"/>
      <c r="X6" s="176"/>
      <c r="Y6" s="32"/>
      <c r="Z6" s="176" t="s">
        <v>7</v>
      </c>
      <c r="AA6" s="176"/>
      <c r="AB6" s="176"/>
      <c r="AD6" s="170" t="s">
        <v>9</v>
      </c>
      <c r="AE6" s="32"/>
      <c r="AF6" s="170" t="s">
        <v>13</v>
      </c>
      <c r="AG6" s="32"/>
      <c r="AH6" s="170" t="s">
        <v>10</v>
      </c>
      <c r="AI6" s="32"/>
      <c r="AJ6" s="170" t="s">
        <v>11</v>
      </c>
      <c r="AK6" s="32"/>
      <c r="AL6" s="170" t="s">
        <v>202</v>
      </c>
    </row>
    <row r="7" spans="1:38" s="33" customFormat="1" ht="24.75" customHeight="1">
      <c r="A7" s="171"/>
      <c r="B7" s="171"/>
      <c r="D7" s="171"/>
      <c r="F7" s="171"/>
      <c r="H7" s="171"/>
      <c r="J7" s="171"/>
      <c r="L7" s="171"/>
      <c r="N7" s="171"/>
      <c r="P7" s="171"/>
      <c r="R7" s="171"/>
      <c r="T7" s="171"/>
      <c r="V7" s="12" t="s">
        <v>9</v>
      </c>
      <c r="W7" s="32"/>
      <c r="X7" s="12" t="s">
        <v>10</v>
      </c>
      <c r="Z7" s="12" t="s">
        <v>9</v>
      </c>
      <c r="AA7" s="32"/>
      <c r="AB7" s="12" t="s">
        <v>12</v>
      </c>
      <c r="AD7" s="171"/>
      <c r="AF7" s="171"/>
      <c r="AH7" s="171"/>
      <c r="AJ7" s="171"/>
      <c r="AL7" s="171"/>
    </row>
    <row r="8" spans="1:38" ht="30" customHeight="1">
      <c r="A8" s="174"/>
      <c r="B8" s="174"/>
    </row>
  </sheetData>
  <mergeCells count="26">
    <mergeCell ref="A8:B8"/>
    <mergeCell ref="AD6:AD7"/>
    <mergeCell ref="AF6:AF7"/>
    <mergeCell ref="AH6:AH7"/>
    <mergeCell ref="AJ6:AJ7"/>
    <mergeCell ref="N6:N7"/>
    <mergeCell ref="L6:L7"/>
    <mergeCell ref="F6:F7"/>
    <mergeCell ref="D6:D7"/>
    <mergeCell ref="A6:B7"/>
    <mergeCell ref="V6:X6"/>
    <mergeCell ref="Z6:AB6"/>
    <mergeCell ref="H6:H7"/>
    <mergeCell ref="J6:J7"/>
    <mergeCell ref="T6:T7"/>
    <mergeCell ref="R6:R7"/>
    <mergeCell ref="P6:P7"/>
    <mergeCell ref="A1:AL1"/>
    <mergeCell ref="A2:AL2"/>
    <mergeCell ref="A3:AL3"/>
    <mergeCell ref="B4:AL4"/>
    <mergeCell ref="A5:O5"/>
    <mergeCell ref="P5:T5"/>
    <mergeCell ref="V5:AB5"/>
    <mergeCell ref="AD5:AL5"/>
    <mergeCell ref="AL6:AL7"/>
  </mergeCells>
  <pageMargins left="0.39" right="0.39" top="0.39" bottom="0.39" header="0" footer="0"/>
  <pageSetup scale="4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M6"/>
  <sheetViews>
    <sheetView rightToLeft="1" view="pageBreakPreview" zoomScaleNormal="100" zoomScaleSheetLayoutView="100" workbookViewId="0">
      <selection activeCell="I6" sqref="I6"/>
    </sheetView>
  </sheetViews>
  <sheetFormatPr defaultRowHeight="30" customHeight="1"/>
  <cols>
    <col min="1" max="1" width="29.85546875" style="13" customWidth="1"/>
    <col min="2" max="2" width="1.28515625" style="13" customWidth="1"/>
    <col min="3" max="3" width="15.5703125" style="13" customWidth="1"/>
    <col min="4" max="4" width="1.28515625" style="13" customWidth="1"/>
    <col min="5" max="5" width="15.5703125" style="13" customWidth="1"/>
    <col min="6" max="6" width="1.28515625" style="13" customWidth="1"/>
    <col min="7" max="7" width="13" style="13" customWidth="1"/>
    <col min="8" max="8" width="1.28515625" style="13" customWidth="1"/>
    <col min="9" max="9" width="13" style="13" customWidth="1"/>
    <col min="10" max="10" width="1.28515625" style="13" customWidth="1"/>
    <col min="11" max="11" width="18.7109375" style="13" customWidth="1"/>
    <col min="12" max="12" width="1.28515625" style="13" customWidth="1"/>
    <col min="13" max="13" width="19.5703125" style="13" customWidth="1"/>
    <col min="14" max="14" width="0.28515625" style="13" customWidth="1"/>
    <col min="15" max="16384" width="9.140625" style="13"/>
  </cols>
  <sheetData>
    <row r="1" spans="1:13" ht="30" customHeight="1">
      <c r="A1" s="151" t="s">
        <v>195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2" spans="1:13" ht="30" customHeight="1">
      <c r="A2" s="151" t="s">
        <v>196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</row>
    <row r="3" spans="1:13" ht="30" customHeight="1">
      <c r="A3" s="151" t="s">
        <v>224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</row>
    <row r="4" spans="1:13" ht="30" customHeight="1">
      <c r="A4" s="168" t="s">
        <v>79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</row>
    <row r="5" spans="1:13" ht="30" customHeight="1">
      <c r="C5" s="169" t="s">
        <v>225</v>
      </c>
      <c r="D5" s="169"/>
      <c r="E5" s="169"/>
      <c r="F5" s="169"/>
      <c r="G5" s="169"/>
      <c r="H5" s="169"/>
      <c r="I5" s="169"/>
      <c r="J5" s="169"/>
      <c r="K5" s="169"/>
      <c r="L5" s="169"/>
      <c r="M5" s="169"/>
    </row>
    <row r="6" spans="1:13" ht="37.5" customHeight="1">
      <c r="A6" s="1" t="s">
        <v>80</v>
      </c>
      <c r="C6" s="2" t="s">
        <v>9</v>
      </c>
      <c r="D6" s="14"/>
      <c r="E6" s="2" t="s">
        <v>81</v>
      </c>
      <c r="F6" s="14"/>
      <c r="G6" s="2" t="s">
        <v>82</v>
      </c>
      <c r="H6" s="14"/>
      <c r="I6" s="2" t="s">
        <v>83</v>
      </c>
      <c r="J6" s="14"/>
      <c r="K6" s="12" t="s">
        <v>84</v>
      </c>
      <c r="L6" s="14"/>
      <c r="M6" s="2" t="s">
        <v>85</v>
      </c>
    </row>
  </sheetData>
  <mergeCells count="5">
    <mergeCell ref="C5:M5"/>
    <mergeCell ref="A1:M1"/>
    <mergeCell ref="A2:M2"/>
    <mergeCell ref="A3:M3"/>
    <mergeCell ref="A4:M4"/>
  </mergeCells>
  <pageMargins left="0.39" right="0.39" top="0.39" bottom="0.39" header="0" footer="0"/>
  <pageSetup scale="9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O13"/>
  <sheetViews>
    <sheetView rightToLeft="1" view="pageBreakPreview" zoomScaleNormal="100" zoomScaleSheetLayoutView="100" workbookViewId="0">
      <selection activeCell="J11" sqref="J11"/>
    </sheetView>
  </sheetViews>
  <sheetFormatPr defaultRowHeight="30" customHeight="1"/>
  <cols>
    <col min="1" max="1" width="5.140625" style="4" customWidth="1"/>
    <col min="2" max="2" width="29.7109375" style="4" customWidth="1"/>
    <col min="3" max="3" width="1.28515625" style="4" customWidth="1"/>
    <col min="4" max="4" width="17.85546875" style="4" customWidth="1"/>
    <col min="5" max="5" width="1.28515625" style="4" customWidth="1"/>
    <col min="6" max="6" width="18.28515625" style="4" customWidth="1"/>
    <col min="7" max="7" width="1.28515625" style="4" customWidth="1"/>
    <col min="8" max="8" width="19.5703125" style="38" customWidth="1"/>
    <col min="9" max="9" width="1.28515625" style="4" customWidth="1"/>
    <col min="10" max="10" width="18.28515625" style="4" customWidth="1"/>
    <col min="11" max="11" width="1.28515625" style="4" customWidth="1"/>
    <col min="12" max="12" width="15.42578125" style="4" customWidth="1"/>
    <col min="13" max="13" width="0.28515625" style="13" customWidth="1"/>
    <col min="14" max="14" width="17.85546875" style="13" bestFit="1" customWidth="1"/>
    <col min="15" max="15" width="13.42578125" style="44" bestFit="1" customWidth="1"/>
    <col min="16" max="16384" width="9.140625" style="13"/>
  </cols>
  <sheetData>
    <row r="1" spans="1:14" ht="30" customHeight="1">
      <c r="A1" s="151" t="s">
        <v>195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</row>
    <row r="2" spans="1:14" ht="30" customHeight="1">
      <c r="A2" s="151" t="s">
        <v>196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</row>
    <row r="3" spans="1:14" ht="30" customHeight="1">
      <c r="A3" s="151" t="s">
        <v>224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</row>
    <row r="4" spans="1:14" ht="30" customHeight="1">
      <c r="A4" s="3" t="s">
        <v>86</v>
      </c>
      <c r="B4" s="168" t="s">
        <v>87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</row>
    <row r="5" spans="1:14" ht="30" customHeight="1">
      <c r="D5" s="1" t="s">
        <v>226</v>
      </c>
      <c r="F5" s="169" t="s">
        <v>5</v>
      </c>
      <c r="G5" s="169"/>
      <c r="H5" s="169"/>
      <c r="J5" s="177" t="s">
        <v>225</v>
      </c>
      <c r="K5" s="177"/>
      <c r="L5" s="177"/>
    </row>
    <row r="6" spans="1:14" ht="42" customHeight="1">
      <c r="A6" s="169" t="s">
        <v>88</v>
      </c>
      <c r="B6" s="169"/>
      <c r="D6" s="1" t="s">
        <v>89</v>
      </c>
      <c r="F6" s="1" t="s">
        <v>90</v>
      </c>
      <c r="H6" s="42" t="s">
        <v>91</v>
      </c>
      <c r="J6" s="1" t="s">
        <v>89</v>
      </c>
      <c r="L6" s="46" t="s">
        <v>14</v>
      </c>
    </row>
    <row r="7" spans="1:14" ht="30" customHeight="1">
      <c r="A7" s="179" t="s">
        <v>92</v>
      </c>
      <c r="B7" s="179"/>
      <c r="D7" s="6">
        <v>1989219</v>
      </c>
      <c r="F7" s="6">
        <v>371400872693</v>
      </c>
      <c r="H7" s="37">
        <v>-371398855988</v>
      </c>
      <c r="J7" s="6">
        <f>SUM(D7:H7)</f>
        <v>4005924</v>
      </c>
      <c r="L7" s="23">
        <v>0</v>
      </c>
      <c r="N7" s="43"/>
    </row>
    <row r="8" spans="1:14" ht="30" customHeight="1">
      <c r="A8" s="178" t="s">
        <v>93</v>
      </c>
      <c r="B8" s="178"/>
      <c r="D8" s="8">
        <v>31072788</v>
      </c>
      <c r="F8" s="8">
        <v>131397</v>
      </c>
      <c r="H8" s="38">
        <v>-711000</v>
      </c>
      <c r="J8" s="8">
        <f t="shared" ref="J8:J11" si="0">SUM(D8:H8)</f>
        <v>30493185</v>
      </c>
      <c r="L8" s="23">
        <v>9.871415631649275E-6</v>
      </c>
      <c r="N8" s="43"/>
    </row>
    <row r="9" spans="1:14" ht="30" customHeight="1">
      <c r="A9" s="178" t="s">
        <v>94</v>
      </c>
      <c r="B9" s="178"/>
      <c r="D9" s="8">
        <v>10736457296</v>
      </c>
      <c r="F9" s="8">
        <v>110790025498</v>
      </c>
      <c r="H9" s="38">
        <v>-10731133000</v>
      </c>
      <c r="J9" s="8">
        <f t="shared" si="0"/>
        <v>110795349794</v>
      </c>
      <c r="L9" s="23">
        <v>2.7699999999999999E-2</v>
      </c>
      <c r="N9" s="43"/>
    </row>
    <row r="10" spans="1:14" ht="30" customHeight="1">
      <c r="A10" s="178" t="s">
        <v>95</v>
      </c>
      <c r="B10" s="178"/>
      <c r="D10" s="8">
        <v>3505364</v>
      </c>
      <c r="F10" s="8">
        <v>29671</v>
      </c>
      <c r="H10" s="38">
        <v>-9000</v>
      </c>
      <c r="J10" s="8">
        <f t="shared" si="0"/>
        <v>3526035</v>
      </c>
      <c r="L10" s="23">
        <v>1.113607989866266E-6</v>
      </c>
      <c r="N10" s="43"/>
    </row>
    <row r="11" spans="1:14" ht="30" customHeight="1">
      <c r="A11" s="178" t="s">
        <v>92</v>
      </c>
      <c r="B11" s="178"/>
      <c r="D11" s="10">
        <v>10032423</v>
      </c>
      <c r="F11" s="10">
        <v>151121034730</v>
      </c>
      <c r="H11" s="39">
        <v>-151120994940</v>
      </c>
      <c r="J11" s="8">
        <f t="shared" si="0"/>
        <v>10072213</v>
      </c>
      <c r="L11" s="23">
        <v>3.1871686964657861E-6</v>
      </c>
      <c r="N11" s="43"/>
    </row>
    <row r="12" spans="1:14" ht="30" customHeight="1" thickBot="1">
      <c r="A12" s="151" t="s">
        <v>45</v>
      </c>
      <c r="B12" s="151"/>
      <c r="D12" s="31">
        <f>SUM(D7:D11)</f>
        <v>10783057090</v>
      </c>
      <c r="E12" s="21"/>
      <c r="F12" s="49">
        <f>F7+F8+F9+F10+F11</f>
        <v>633312093989</v>
      </c>
      <c r="G12" s="21"/>
      <c r="H12" s="40">
        <f>SUM(H7:H11)</f>
        <v>-533251703928</v>
      </c>
      <c r="I12" s="21"/>
      <c r="J12" s="31">
        <f>SUM(J7:J11)</f>
        <v>110843447151</v>
      </c>
      <c r="K12" s="21"/>
      <c r="L12" s="45">
        <f>SUM(L7:L11)</f>
        <v>2.771417219231798E-2</v>
      </c>
    </row>
    <row r="13" spans="1:14" ht="30" customHeight="1" thickTop="1">
      <c r="F13" s="8"/>
      <c r="L13" s="23"/>
    </row>
  </sheetData>
  <mergeCells count="13">
    <mergeCell ref="A11:B11"/>
    <mergeCell ref="A12:B12"/>
    <mergeCell ref="A6:B6"/>
    <mergeCell ref="A7:B7"/>
    <mergeCell ref="A8:B8"/>
    <mergeCell ref="A9:B9"/>
    <mergeCell ref="A10:B10"/>
    <mergeCell ref="A1:L1"/>
    <mergeCell ref="A2:L2"/>
    <mergeCell ref="A3:L3"/>
    <mergeCell ref="B4:L4"/>
    <mergeCell ref="F5:H5"/>
    <mergeCell ref="J5:L5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N12"/>
  <sheetViews>
    <sheetView rightToLeft="1" view="pageBreakPreview" zoomScaleNormal="100" zoomScaleSheetLayoutView="100" workbookViewId="0">
      <selection activeCell="F9" sqref="F9"/>
    </sheetView>
  </sheetViews>
  <sheetFormatPr defaultRowHeight="30" customHeight="1"/>
  <cols>
    <col min="1" max="1" width="2.5703125" style="4" customWidth="1"/>
    <col min="2" max="2" width="50.140625" style="4" customWidth="1"/>
    <col min="3" max="3" width="1.28515625" style="4" customWidth="1"/>
    <col min="4" max="4" width="11.7109375" style="4" customWidth="1"/>
    <col min="5" max="5" width="1.28515625" style="4" customWidth="1"/>
    <col min="6" max="6" width="18.85546875" style="4" customWidth="1"/>
    <col min="7" max="7" width="1.28515625" style="4" customWidth="1"/>
    <col min="8" max="8" width="12.140625" style="107" customWidth="1"/>
    <col min="9" max="9" width="1.28515625" style="107" customWidth="1"/>
    <col min="10" max="10" width="15.42578125" style="107" customWidth="1"/>
    <col min="11" max="11" width="0.28515625" style="13" customWidth="1"/>
    <col min="12" max="12" width="9.140625" style="13"/>
    <col min="13" max="13" width="17.7109375" style="13" bestFit="1" customWidth="1"/>
    <col min="14" max="14" width="9.140625" style="44"/>
    <col min="15" max="16384" width="9.140625" style="13"/>
  </cols>
  <sheetData>
    <row r="1" spans="1:13" ht="30" customHeight="1">
      <c r="A1" s="151" t="s">
        <v>195</v>
      </c>
      <c r="B1" s="151"/>
      <c r="C1" s="151"/>
      <c r="D1" s="151"/>
      <c r="E1" s="151"/>
      <c r="F1" s="151"/>
      <c r="G1" s="151"/>
      <c r="H1" s="151"/>
      <c r="I1" s="151"/>
      <c r="J1" s="151"/>
    </row>
    <row r="2" spans="1:13" ht="30" customHeight="1">
      <c r="A2" s="151" t="s">
        <v>199</v>
      </c>
      <c r="B2" s="151"/>
      <c r="C2" s="151"/>
      <c r="D2" s="151"/>
      <c r="E2" s="151"/>
      <c r="F2" s="151"/>
      <c r="G2" s="151"/>
      <c r="H2" s="151"/>
      <c r="I2" s="151"/>
      <c r="J2" s="151"/>
    </row>
    <row r="3" spans="1:13" ht="30" customHeight="1">
      <c r="A3" s="151" t="s">
        <v>224</v>
      </c>
      <c r="B3" s="151"/>
      <c r="C3" s="151"/>
      <c r="D3" s="151"/>
      <c r="E3" s="151"/>
      <c r="F3" s="151"/>
      <c r="G3" s="151"/>
      <c r="H3" s="151"/>
      <c r="I3" s="151"/>
      <c r="J3" s="151"/>
    </row>
    <row r="4" spans="1:13" ht="30" customHeight="1">
      <c r="A4" s="3" t="s">
        <v>97</v>
      </c>
      <c r="B4" s="168" t="s">
        <v>98</v>
      </c>
      <c r="C4" s="168"/>
      <c r="D4" s="168"/>
      <c r="E4" s="168"/>
      <c r="F4" s="168"/>
      <c r="G4" s="168"/>
      <c r="H4" s="168"/>
      <c r="I4" s="168"/>
      <c r="J4" s="168"/>
    </row>
    <row r="5" spans="1:13" ht="37.5" customHeight="1">
      <c r="A5" s="169" t="s">
        <v>99</v>
      </c>
      <c r="B5" s="169"/>
      <c r="D5" s="1" t="s">
        <v>100</v>
      </c>
      <c r="F5" s="1" t="s">
        <v>89</v>
      </c>
      <c r="H5" s="25" t="s">
        <v>101</v>
      </c>
      <c r="J5" s="25" t="s">
        <v>102</v>
      </c>
    </row>
    <row r="6" spans="1:13" ht="30" customHeight="1">
      <c r="A6" s="179" t="s">
        <v>103</v>
      </c>
      <c r="B6" s="179"/>
      <c r="D6" s="111" t="s">
        <v>214</v>
      </c>
      <c r="F6" s="81">
        <f>'درآمد سرمایه گذاری در سهام'!I55</f>
        <v>649071684957</v>
      </c>
      <c r="H6" s="115">
        <f>F6/F11</f>
        <v>0.99539085954036999</v>
      </c>
      <c r="J6" s="108">
        <v>3.75</v>
      </c>
      <c r="M6" s="43"/>
    </row>
    <row r="7" spans="1:13" ht="30" customHeight="1">
      <c r="A7" s="178" t="s">
        <v>104</v>
      </c>
      <c r="B7" s="178"/>
      <c r="D7" s="112" t="s">
        <v>105</v>
      </c>
      <c r="F7" s="8">
        <v>0</v>
      </c>
      <c r="H7" s="116">
        <v>0</v>
      </c>
      <c r="J7" s="109">
        <v>0</v>
      </c>
      <c r="M7" s="43"/>
    </row>
    <row r="8" spans="1:13" ht="30" customHeight="1">
      <c r="A8" s="178" t="s">
        <v>106</v>
      </c>
      <c r="B8" s="178"/>
      <c r="D8" s="112" t="s">
        <v>215</v>
      </c>
      <c r="F8" s="8">
        <v>0</v>
      </c>
      <c r="H8" s="116">
        <v>0</v>
      </c>
      <c r="J8" s="109">
        <v>0</v>
      </c>
      <c r="M8" s="43"/>
    </row>
    <row r="9" spans="1:13" ht="30" customHeight="1">
      <c r="A9" s="178" t="s">
        <v>107</v>
      </c>
      <c r="B9" s="178"/>
      <c r="D9" s="112" t="s">
        <v>216</v>
      </c>
      <c r="F9" s="8">
        <f>'درآمد سپرده بانکی'!D12</f>
        <v>234530</v>
      </c>
      <c r="H9" s="116">
        <f>F9/F11</f>
        <v>3.5966600253632786E-7</v>
      </c>
      <c r="J9" s="109">
        <v>0.01</v>
      </c>
      <c r="M9" s="43"/>
    </row>
    <row r="10" spans="1:13" ht="30" customHeight="1">
      <c r="A10" s="178" t="s">
        <v>108</v>
      </c>
      <c r="B10" s="178"/>
      <c r="D10" s="112" t="s">
        <v>217</v>
      </c>
      <c r="F10" s="10">
        <f>'سایر درآمدها'!D10</f>
        <v>3005280877</v>
      </c>
      <c r="H10" s="116">
        <f>F10/F11</f>
        <v>4.608780793627509E-3</v>
      </c>
      <c r="J10" s="110">
        <v>0.01</v>
      </c>
      <c r="M10" s="43"/>
    </row>
    <row r="11" spans="1:13" ht="30" customHeight="1" thickBot="1">
      <c r="A11" s="151" t="s">
        <v>45</v>
      </c>
      <c r="B11" s="151"/>
      <c r="D11" s="8"/>
      <c r="F11" s="83">
        <f>SUM(F6:F10)</f>
        <v>652077200364</v>
      </c>
      <c r="G11" s="21"/>
      <c r="H11" s="117">
        <f>SUM(H6:H10)</f>
        <v>1</v>
      </c>
      <c r="I11" s="28"/>
      <c r="J11" s="114">
        <f>SUM(J6:J10)</f>
        <v>3.7699999999999996</v>
      </c>
    </row>
    <row r="12" spans="1:13" ht="30" customHeight="1" thickTop="1"/>
  </sheetData>
  <mergeCells count="11">
    <mergeCell ref="A11:B11"/>
    <mergeCell ref="A6:B6"/>
    <mergeCell ref="A7:B7"/>
    <mergeCell ref="A8:B8"/>
    <mergeCell ref="A9:B9"/>
    <mergeCell ref="A10:B10"/>
    <mergeCell ref="A1:J1"/>
    <mergeCell ref="A2:J2"/>
    <mergeCell ref="A3:J3"/>
    <mergeCell ref="B4:J4"/>
    <mergeCell ref="A5:B5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U56"/>
  <sheetViews>
    <sheetView rightToLeft="1" topLeftCell="A46" zoomScaleNormal="100" zoomScaleSheetLayoutView="70" workbookViewId="0">
      <selection activeCell="A58" sqref="A58"/>
    </sheetView>
  </sheetViews>
  <sheetFormatPr defaultRowHeight="30" customHeight="1"/>
  <cols>
    <col min="1" max="1" width="27.140625" style="53" bestFit="1" customWidth="1"/>
    <col min="2" max="2" width="1.28515625" style="53" customWidth="1"/>
    <col min="3" max="3" width="18.28515625" style="53" customWidth="1"/>
    <col min="4" max="4" width="1.28515625" style="53" customWidth="1"/>
    <col min="5" max="5" width="19.7109375" style="62" customWidth="1"/>
    <col min="6" max="6" width="1.28515625" style="53" customWidth="1"/>
    <col min="7" max="7" width="18.7109375" style="53" customWidth="1"/>
    <col min="8" max="8" width="1.28515625" style="53" customWidth="1"/>
    <col min="9" max="9" width="20.85546875" style="62" customWidth="1"/>
    <col min="10" max="10" width="1.28515625" style="53" customWidth="1"/>
    <col min="11" max="11" width="17.7109375" style="53" customWidth="1"/>
    <col min="12" max="12" width="1.28515625" style="53" customWidth="1"/>
    <col min="13" max="13" width="22.7109375" style="53" customWidth="1"/>
    <col min="14" max="14" width="1.28515625" style="53" customWidth="1"/>
    <col min="15" max="15" width="21.140625" style="64" customWidth="1"/>
    <col min="16" max="16" width="1.28515625" style="53" customWidth="1"/>
    <col min="17" max="17" width="21.85546875" style="59" customWidth="1"/>
    <col min="18" max="18" width="23" style="62" customWidth="1"/>
    <col min="19" max="19" width="1.28515625" style="53" customWidth="1"/>
    <col min="20" max="20" width="17" style="53" customWidth="1"/>
    <col min="21" max="21" width="0.28515625" style="13" customWidth="1"/>
    <col min="22" max="16384" width="9.140625" style="13"/>
  </cols>
  <sheetData>
    <row r="1" spans="1:20" ht="30" customHeight="1">
      <c r="A1" s="152" t="s">
        <v>195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</row>
    <row r="2" spans="1:20" ht="30" customHeight="1">
      <c r="A2" s="152" t="s">
        <v>200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</row>
    <row r="3" spans="1:20" ht="30" customHeight="1">
      <c r="A3" s="152" t="s">
        <v>224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</row>
    <row r="4" spans="1:20" ht="30" customHeight="1">
      <c r="A4" s="186" t="s">
        <v>218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</row>
    <row r="5" spans="1:20" ht="30" customHeight="1">
      <c r="C5" s="166" t="s">
        <v>109</v>
      </c>
      <c r="D5" s="166"/>
      <c r="E5" s="166"/>
      <c r="F5" s="166"/>
      <c r="G5" s="166"/>
      <c r="H5" s="166"/>
      <c r="I5" s="166"/>
      <c r="J5" s="166"/>
      <c r="K5" s="166"/>
      <c r="M5" s="166" t="s">
        <v>110</v>
      </c>
      <c r="N5" s="166"/>
      <c r="O5" s="166"/>
      <c r="P5" s="166"/>
      <c r="Q5" s="166"/>
      <c r="R5" s="166"/>
      <c r="S5" s="166"/>
      <c r="T5" s="166"/>
    </row>
    <row r="6" spans="1:20" ht="30" customHeight="1">
      <c r="A6" s="152" t="s">
        <v>111</v>
      </c>
      <c r="C6" s="157" t="s">
        <v>112</v>
      </c>
      <c r="D6" s="54"/>
      <c r="E6" s="180" t="s">
        <v>113</v>
      </c>
      <c r="F6" s="54"/>
      <c r="G6" s="157" t="s">
        <v>114</v>
      </c>
      <c r="H6" s="54"/>
      <c r="I6" s="55" t="s">
        <v>45</v>
      </c>
      <c r="J6" s="140"/>
      <c r="K6" s="140"/>
      <c r="M6" s="157" t="s">
        <v>112</v>
      </c>
      <c r="N6" s="54"/>
      <c r="O6" s="182" t="s">
        <v>113</v>
      </c>
      <c r="P6" s="54"/>
      <c r="Q6" s="184" t="s">
        <v>114</v>
      </c>
      <c r="R6" s="55" t="s">
        <v>45</v>
      </c>
      <c r="S6" s="140"/>
      <c r="T6" s="140"/>
    </row>
    <row r="7" spans="1:20" ht="30" customHeight="1">
      <c r="A7" s="155"/>
      <c r="C7" s="155"/>
      <c r="E7" s="181"/>
      <c r="G7" s="155"/>
      <c r="I7" s="96" t="s">
        <v>89</v>
      </c>
      <c r="J7" s="54"/>
      <c r="K7" s="97" t="s">
        <v>101</v>
      </c>
      <c r="M7" s="155"/>
      <c r="O7" s="183"/>
      <c r="Q7" s="185"/>
      <c r="R7" s="141" t="s">
        <v>89</v>
      </c>
      <c r="S7" s="54"/>
      <c r="T7" s="98" t="s">
        <v>101</v>
      </c>
    </row>
    <row r="8" spans="1:20" ht="30" customHeight="1">
      <c r="A8" s="99" t="s">
        <v>15</v>
      </c>
      <c r="C8" s="100">
        <v>0</v>
      </c>
      <c r="E8" s="62">
        <v>62387336620</v>
      </c>
      <c r="G8" s="102">
        <v>-24371320215</v>
      </c>
      <c r="I8" s="101">
        <f>SUM(C8:G8)</f>
        <v>38016016405</v>
      </c>
      <c r="K8" s="103"/>
      <c r="M8" s="100">
        <v>1466589012</v>
      </c>
      <c r="O8" s="102">
        <v>-83240724705</v>
      </c>
      <c r="Q8" s="101">
        <v>-28027436067</v>
      </c>
      <c r="R8" s="62">
        <f>SUM(M8:Q8)</f>
        <v>-109801571760</v>
      </c>
      <c r="T8" s="103"/>
    </row>
    <row r="9" spans="1:20" ht="30" customHeight="1">
      <c r="A9" s="57" t="s">
        <v>232</v>
      </c>
      <c r="C9" s="58">
        <v>0</v>
      </c>
      <c r="E9" s="62">
        <v>2894235614</v>
      </c>
      <c r="G9" s="75">
        <v>0</v>
      </c>
      <c r="I9" s="62">
        <f>C9+E9+G9</f>
        <v>2894235614</v>
      </c>
      <c r="K9" s="60"/>
      <c r="M9" s="58">
        <v>0</v>
      </c>
      <c r="O9" s="62">
        <v>2894235614</v>
      </c>
      <c r="Q9" s="62">
        <v>0</v>
      </c>
      <c r="R9" s="62">
        <f>M9+O9+Q9</f>
        <v>2894235614</v>
      </c>
      <c r="T9" s="60"/>
    </row>
    <row r="10" spans="1:20" ht="30" customHeight="1">
      <c r="A10" s="57" t="s">
        <v>17</v>
      </c>
      <c r="C10" s="58">
        <v>0</v>
      </c>
      <c r="E10" s="62">
        <v>0</v>
      </c>
      <c r="G10" s="85">
        <v>-253913555</v>
      </c>
      <c r="I10" s="62">
        <f t="shared" ref="I10:I54" si="0">SUM(C10:G10)</f>
        <v>-253913555</v>
      </c>
      <c r="K10" s="60"/>
      <c r="M10" s="58">
        <v>0</v>
      </c>
      <c r="O10" s="75">
        <v>0</v>
      </c>
      <c r="Q10" s="62">
        <v>-253913555</v>
      </c>
      <c r="R10" s="62">
        <f>SUM(M10:Q10)</f>
        <v>-253913555</v>
      </c>
      <c r="T10" s="60"/>
    </row>
    <row r="11" spans="1:20" ht="30" customHeight="1">
      <c r="A11" s="57" t="s">
        <v>207</v>
      </c>
      <c r="C11" s="58">
        <v>0</v>
      </c>
      <c r="E11" s="62">
        <v>1104506636</v>
      </c>
      <c r="G11" s="62">
        <v>0</v>
      </c>
      <c r="I11" s="62">
        <f t="shared" si="0"/>
        <v>1104506636</v>
      </c>
      <c r="K11" s="60"/>
      <c r="M11" s="58">
        <v>0</v>
      </c>
      <c r="O11" s="64">
        <v>1104506636</v>
      </c>
      <c r="Q11" s="62">
        <v>258718194</v>
      </c>
      <c r="R11" s="62">
        <f>SUM(M11:Q11)</f>
        <v>1363224830</v>
      </c>
      <c r="T11" s="60"/>
    </row>
    <row r="12" spans="1:20" ht="30" customHeight="1">
      <c r="A12" s="57" t="s">
        <v>231</v>
      </c>
      <c r="C12" s="58">
        <v>0</v>
      </c>
      <c r="E12" s="62">
        <v>-1887257468</v>
      </c>
      <c r="G12" s="62">
        <v>191632188</v>
      </c>
      <c r="I12" s="62">
        <f>C12+E12+G12</f>
        <v>-1695625280</v>
      </c>
      <c r="K12" s="60"/>
      <c r="M12" s="58">
        <v>0</v>
      </c>
      <c r="O12" s="62">
        <v>-1887257468</v>
      </c>
      <c r="Q12" s="62">
        <v>191632188</v>
      </c>
      <c r="R12" s="62">
        <f>M12+O12+Q12</f>
        <v>-1695625280</v>
      </c>
      <c r="T12" s="60"/>
    </row>
    <row r="13" spans="1:20" ht="30" customHeight="1">
      <c r="A13" s="57" t="s">
        <v>229</v>
      </c>
      <c r="C13" s="58">
        <v>0</v>
      </c>
      <c r="E13" s="62">
        <v>38830186</v>
      </c>
      <c r="G13" s="62">
        <v>0</v>
      </c>
      <c r="I13" s="62">
        <f>C13+E13+G13</f>
        <v>38830186</v>
      </c>
      <c r="K13" s="60"/>
      <c r="M13" s="58">
        <v>0</v>
      </c>
      <c r="O13" s="62">
        <v>38830186</v>
      </c>
      <c r="Q13" s="62">
        <v>0</v>
      </c>
      <c r="R13" s="62">
        <f>M13+O13+Q13</f>
        <v>38830186</v>
      </c>
      <c r="T13" s="60"/>
    </row>
    <row r="14" spans="1:20" ht="30" customHeight="1">
      <c r="A14" s="57" t="s">
        <v>34</v>
      </c>
      <c r="C14" s="58">
        <v>0</v>
      </c>
      <c r="E14" s="62">
        <v>2546428922</v>
      </c>
      <c r="G14" s="64">
        <v>0</v>
      </c>
      <c r="I14" s="62">
        <f t="shared" si="0"/>
        <v>2546428922</v>
      </c>
      <c r="K14" s="60"/>
      <c r="M14" s="58">
        <v>2886847571</v>
      </c>
      <c r="O14" s="85">
        <v>-3271447810</v>
      </c>
      <c r="Q14" s="62">
        <v>-3085</v>
      </c>
      <c r="R14" s="62">
        <f>SUM(M14:Q14)</f>
        <v>-384603324</v>
      </c>
      <c r="T14" s="60"/>
    </row>
    <row r="15" spans="1:20" ht="30" customHeight="1">
      <c r="A15" s="57" t="s">
        <v>29</v>
      </c>
      <c r="C15" s="58">
        <v>0</v>
      </c>
      <c r="E15" s="62">
        <v>19543168767</v>
      </c>
      <c r="G15" s="64">
        <v>0</v>
      </c>
      <c r="I15" s="62">
        <f t="shared" si="0"/>
        <v>19543168767</v>
      </c>
      <c r="K15" s="60"/>
      <c r="M15" s="58">
        <v>4047999840</v>
      </c>
      <c r="O15" s="59">
        <v>7423397718</v>
      </c>
      <c r="Q15" s="62">
        <v>-1557</v>
      </c>
      <c r="R15" s="62">
        <f>SUM(M15:Q15)</f>
        <v>11471396001</v>
      </c>
      <c r="T15" s="60"/>
    </row>
    <row r="16" spans="1:20" ht="30" customHeight="1">
      <c r="A16" s="57" t="s">
        <v>19</v>
      </c>
      <c r="C16" s="58">
        <v>0</v>
      </c>
      <c r="E16" s="62">
        <v>0</v>
      </c>
      <c r="G16" s="64">
        <v>0</v>
      </c>
      <c r="I16" s="62">
        <f t="shared" si="0"/>
        <v>0</v>
      </c>
      <c r="K16" s="60"/>
      <c r="M16" s="58">
        <v>17823756960</v>
      </c>
      <c r="O16" s="58">
        <v>0</v>
      </c>
      <c r="Q16" s="62">
        <v>-57984829655</v>
      </c>
      <c r="R16" s="62">
        <f>SUM(M16:Q16)</f>
        <v>-40161072695</v>
      </c>
      <c r="T16" s="60"/>
    </row>
    <row r="17" spans="1:20" ht="30" customHeight="1">
      <c r="A17" s="57" t="s">
        <v>18</v>
      </c>
      <c r="C17" s="58">
        <v>0</v>
      </c>
      <c r="E17" s="62">
        <v>0</v>
      </c>
      <c r="G17" s="64">
        <v>0</v>
      </c>
      <c r="I17" s="62">
        <f t="shared" si="0"/>
        <v>0</v>
      </c>
      <c r="K17" s="60"/>
      <c r="M17" s="58">
        <v>78</v>
      </c>
      <c r="O17" s="58">
        <v>0</v>
      </c>
      <c r="Q17" s="62">
        <v>-40528959139</v>
      </c>
      <c r="R17" s="62">
        <f>SUM(M17:Q17)</f>
        <v>-40528959061</v>
      </c>
      <c r="T17" s="60"/>
    </row>
    <row r="18" spans="1:20" ht="30" customHeight="1">
      <c r="A18" s="57" t="s">
        <v>230</v>
      </c>
      <c r="C18" s="58">
        <v>0</v>
      </c>
      <c r="E18" s="62">
        <v>6838354782</v>
      </c>
      <c r="G18" s="64">
        <v>0</v>
      </c>
      <c r="I18" s="62">
        <f>C18+E18+G19</f>
        <v>6838354782</v>
      </c>
      <c r="K18" s="60"/>
      <c r="M18" s="58">
        <v>0</v>
      </c>
      <c r="O18" s="62">
        <v>6838354782</v>
      </c>
      <c r="Q18" s="62">
        <v>0</v>
      </c>
      <c r="R18" s="62">
        <f>M18+O18+Q18</f>
        <v>6838354782</v>
      </c>
      <c r="T18" s="60"/>
    </row>
    <row r="19" spans="1:20" ht="30" customHeight="1">
      <c r="A19" s="57" t="s">
        <v>40</v>
      </c>
      <c r="C19" s="58">
        <v>0</v>
      </c>
      <c r="E19" s="62">
        <v>0</v>
      </c>
      <c r="G19" s="64">
        <v>0</v>
      </c>
      <c r="I19" s="62">
        <f t="shared" si="0"/>
        <v>0</v>
      </c>
      <c r="K19" s="60"/>
      <c r="M19" s="58">
        <v>0</v>
      </c>
      <c r="O19" s="58">
        <v>0</v>
      </c>
      <c r="Q19" s="62">
        <v>-13693216273</v>
      </c>
      <c r="R19" s="62">
        <f t="shared" ref="R19:R40" si="1">SUM(M19:Q19)</f>
        <v>-13693216273</v>
      </c>
      <c r="T19" s="60"/>
    </row>
    <row r="20" spans="1:20" ht="30" customHeight="1">
      <c r="A20" s="57" t="s">
        <v>16</v>
      </c>
      <c r="C20" s="58">
        <v>0</v>
      </c>
      <c r="E20" s="62">
        <v>0</v>
      </c>
      <c r="G20" s="64">
        <v>0</v>
      </c>
      <c r="I20" s="62">
        <f t="shared" si="0"/>
        <v>0</v>
      </c>
      <c r="K20" s="60"/>
      <c r="M20" s="58">
        <v>0</v>
      </c>
      <c r="O20" s="58">
        <v>0</v>
      </c>
      <c r="Q20" s="62">
        <v>-576</v>
      </c>
      <c r="R20" s="62">
        <f t="shared" si="1"/>
        <v>-576</v>
      </c>
      <c r="T20" s="60"/>
    </row>
    <row r="21" spans="1:20" ht="30" customHeight="1">
      <c r="A21" s="57" t="s">
        <v>32</v>
      </c>
      <c r="C21" s="58">
        <v>0</v>
      </c>
      <c r="E21" s="62">
        <v>0</v>
      </c>
      <c r="G21" s="64">
        <v>0</v>
      </c>
      <c r="I21" s="62">
        <f t="shared" si="0"/>
        <v>0</v>
      </c>
      <c r="K21" s="60"/>
      <c r="M21" s="58">
        <v>109</v>
      </c>
      <c r="O21" s="58">
        <v>0</v>
      </c>
      <c r="Q21" s="62">
        <v>-3371</v>
      </c>
      <c r="R21" s="62">
        <f t="shared" si="1"/>
        <v>-3262</v>
      </c>
      <c r="T21" s="60"/>
    </row>
    <row r="22" spans="1:20" ht="30" customHeight="1">
      <c r="A22" s="57" t="s">
        <v>28</v>
      </c>
      <c r="C22" s="58">
        <v>0</v>
      </c>
      <c r="E22" s="62">
        <v>8674077692</v>
      </c>
      <c r="G22" s="58">
        <v>3747151003</v>
      </c>
      <c r="I22" s="62">
        <f>C22+E22+G22</f>
        <v>12421228695</v>
      </c>
      <c r="K22" s="60"/>
      <c r="M22" s="58">
        <v>0</v>
      </c>
      <c r="O22" s="75">
        <v>1128492655</v>
      </c>
      <c r="Q22" s="62">
        <v>3605598284</v>
      </c>
      <c r="R22" s="62">
        <f t="shared" si="1"/>
        <v>4734090939</v>
      </c>
      <c r="T22" s="60"/>
    </row>
    <row r="23" spans="1:20" ht="30" customHeight="1">
      <c r="A23" s="57" t="s">
        <v>21</v>
      </c>
      <c r="C23" s="58">
        <v>0</v>
      </c>
      <c r="E23" s="62">
        <v>0</v>
      </c>
      <c r="G23" s="58">
        <v>0</v>
      </c>
      <c r="I23" s="62">
        <f t="shared" si="0"/>
        <v>0</v>
      </c>
      <c r="K23" s="60"/>
      <c r="M23" s="58">
        <v>0</v>
      </c>
      <c r="O23" s="64">
        <v>0</v>
      </c>
      <c r="Q23" s="62">
        <v>-2241878363</v>
      </c>
      <c r="R23" s="62">
        <f t="shared" si="1"/>
        <v>-2241878363</v>
      </c>
      <c r="T23" s="60"/>
    </row>
    <row r="24" spans="1:20" ht="30" customHeight="1">
      <c r="A24" s="57" t="s">
        <v>115</v>
      </c>
      <c r="C24" s="58">
        <v>0</v>
      </c>
      <c r="E24" s="62">
        <v>0</v>
      </c>
      <c r="G24" s="58">
        <v>0</v>
      </c>
      <c r="I24" s="62">
        <f t="shared" si="0"/>
        <v>0</v>
      </c>
      <c r="K24" s="60"/>
      <c r="M24" s="58">
        <v>0</v>
      </c>
      <c r="O24" s="58">
        <v>0</v>
      </c>
      <c r="Q24" s="62">
        <v>-214742931</v>
      </c>
      <c r="R24" s="62">
        <f t="shared" si="1"/>
        <v>-214742931</v>
      </c>
      <c r="T24" s="60"/>
    </row>
    <row r="25" spans="1:20" ht="30" customHeight="1">
      <c r="A25" s="57" t="s">
        <v>24</v>
      </c>
      <c r="C25" s="58">
        <v>0</v>
      </c>
      <c r="E25" s="62">
        <v>0</v>
      </c>
      <c r="G25" s="59">
        <v>-185611562</v>
      </c>
      <c r="I25" s="62">
        <f t="shared" si="0"/>
        <v>-185611562</v>
      </c>
      <c r="K25" s="60"/>
      <c r="M25" s="58">
        <v>0</v>
      </c>
      <c r="O25" s="59">
        <v>0</v>
      </c>
      <c r="Q25" s="62">
        <v>-185867527</v>
      </c>
      <c r="R25" s="62">
        <f t="shared" si="1"/>
        <v>-185867527</v>
      </c>
      <c r="T25" s="60"/>
    </row>
    <row r="26" spans="1:20" ht="30" customHeight="1">
      <c r="A26" s="57" t="s">
        <v>116</v>
      </c>
      <c r="C26" s="58">
        <v>0</v>
      </c>
      <c r="E26" s="62">
        <v>0</v>
      </c>
      <c r="G26" s="58">
        <v>0</v>
      </c>
      <c r="I26" s="62">
        <f t="shared" si="0"/>
        <v>0</v>
      </c>
      <c r="K26" s="60"/>
      <c r="M26" s="58">
        <v>0</v>
      </c>
      <c r="O26" s="58">
        <v>0</v>
      </c>
      <c r="Q26" s="62">
        <v>-2314532711</v>
      </c>
      <c r="R26" s="62">
        <f t="shared" si="1"/>
        <v>-2314532711</v>
      </c>
      <c r="T26" s="60"/>
    </row>
    <row r="27" spans="1:20" ht="30" customHeight="1">
      <c r="A27" s="57" t="s">
        <v>117</v>
      </c>
      <c r="C27" s="58">
        <v>0</v>
      </c>
      <c r="E27" s="62">
        <v>0</v>
      </c>
      <c r="G27" s="58">
        <v>0</v>
      </c>
      <c r="I27" s="62">
        <f t="shared" si="0"/>
        <v>0</v>
      </c>
      <c r="K27" s="60"/>
      <c r="M27" s="58">
        <v>0</v>
      </c>
      <c r="O27" s="64">
        <v>0</v>
      </c>
      <c r="Q27" s="62">
        <v>-141008</v>
      </c>
      <c r="R27" s="62">
        <f t="shared" si="1"/>
        <v>-141008</v>
      </c>
      <c r="T27" s="60"/>
    </row>
    <row r="28" spans="1:20" ht="30" customHeight="1">
      <c r="A28" s="57" t="s">
        <v>23</v>
      </c>
      <c r="C28" s="58">
        <v>0</v>
      </c>
      <c r="E28" s="62">
        <v>139167000</v>
      </c>
      <c r="G28" s="58">
        <v>0</v>
      </c>
      <c r="I28" s="62">
        <f t="shared" si="0"/>
        <v>139167000</v>
      </c>
      <c r="K28" s="60"/>
      <c r="M28" s="58">
        <v>517000000</v>
      </c>
      <c r="O28" s="59">
        <v>-14910748</v>
      </c>
      <c r="Q28" s="62">
        <v>304179330</v>
      </c>
      <c r="R28" s="62">
        <f t="shared" si="1"/>
        <v>806268582</v>
      </c>
      <c r="T28" s="60"/>
    </row>
    <row r="29" spans="1:20" ht="30" customHeight="1">
      <c r="A29" s="57" t="s">
        <v>20</v>
      </c>
      <c r="C29" s="58">
        <v>0</v>
      </c>
      <c r="E29" s="62">
        <v>49707470</v>
      </c>
      <c r="G29" s="58">
        <v>0</v>
      </c>
      <c r="I29" s="62">
        <f t="shared" si="0"/>
        <v>49707470</v>
      </c>
      <c r="K29" s="60"/>
      <c r="M29" s="58">
        <v>0</v>
      </c>
      <c r="O29" s="85">
        <v>-30301381</v>
      </c>
      <c r="Q29" s="62">
        <v>-237229198</v>
      </c>
      <c r="R29" s="62">
        <f t="shared" si="1"/>
        <v>-267530579</v>
      </c>
      <c r="T29" s="60"/>
    </row>
    <row r="30" spans="1:20" ht="30" customHeight="1">
      <c r="A30" s="57" t="s">
        <v>118</v>
      </c>
      <c r="C30" s="58">
        <v>0</v>
      </c>
      <c r="E30" s="62">
        <v>0</v>
      </c>
      <c r="G30" s="58">
        <v>0</v>
      </c>
      <c r="I30" s="62">
        <f t="shared" si="0"/>
        <v>0</v>
      </c>
      <c r="K30" s="60"/>
      <c r="M30" s="58">
        <v>0</v>
      </c>
      <c r="O30" s="58">
        <v>0</v>
      </c>
      <c r="Q30" s="62">
        <v>-804024</v>
      </c>
      <c r="R30" s="62">
        <f t="shared" si="1"/>
        <v>-804024</v>
      </c>
      <c r="T30" s="60"/>
    </row>
    <row r="31" spans="1:20" ht="30" customHeight="1">
      <c r="A31" s="57" t="s">
        <v>31</v>
      </c>
      <c r="C31" s="58">
        <v>0</v>
      </c>
      <c r="E31" s="62">
        <v>176776013609</v>
      </c>
      <c r="G31" s="59">
        <v>-6947012153</v>
      </c>
      <c r="I31" s="62">
        <f t="shared" si="0"/>
        <v>169829001456</v>
      </c>
      <c r="K31" s="60"/>
      <c r="M31" s="58">
        <v>88607835960</v>
      </c>
      <c r="O31" s="85">
        <v>-192365859515</v>
      </c>
      <c r="Q31" s="62">
        <v>-9332732076</v>
      </c>
      <c r="R31" s="62">
        <f t="shared" si="1"/>
        <v>-113090755631</v>
      </c>
      <c r="T31" s="60"/>
    </row>
    <row r="32" spans="1:20" ht="30" customHeight="1">
      <c r="A32" s="57" t="s">
        <v>119</v>
      </c>
      <c r="C32" s="58">
        <v>0</v>
      </c>
      <c r="E32" s="62">
        <v>0</v>
      </c>
      <c r="G32" s="58">
        <v>0</v>
      </c>
      <c r="I32" s="62">
        <f t="shared" si="0"/>
        <v>0</v>
      </c>
      <c r="K32" s="60"/>
      <c r="M32" s="58">
        <v>0</v>
      </c>
      <c r="O32" s="58">
        <v>0</v>
      </c>
      <c r="Q32" s="62">
        <v>829603</v>
      </c>
      <c r="R32" s="62">
        <f t="shared" si="1"/>
        <v>829603</v>
      </c>
      <c r="T32" s="60"/>
    </row>
    <row r="33" spans="1:21" ht="30" customHeight="1">
      <c r="A33" s="57" t="s">
        <v>22</v>
      </c>
      <c r="C33" s="58">
        <v>0</v>
      </c>
      <c r="E33" s="62">
        <v>25068615193</v>
      </c>
      <c r="G33" s="58">
        <v>1194343774</v>
      </c>
      <c r="I33" s="62">
        <f t="shared" si="0"/>
        <v>26262958967</v>
      </c>
      <c r="K33" s="60"/>
      <c r="M33" s="58">
        <v>7932716330</v>
      </c>
      <c r="O33" s="59">
        <v>14513024687</v>
      </c>
      <c r="Q33" s="62">
        <v>-1000464587</v>
      </c>
      <c r="R33" s="62">
        <f t="shared" si="1"/>
        <v>21445276430</v>
      </c>
      <c r="T33" s="60"/>
    </row>
    <row r="34" spans="1:21" ht="30" customHeight="1">
      <c r="A34" s="57" t="s">
        <v>120</v>
      </c>
      <c r="C34" s="58">
        <v>0</v>
      </c>
      <c r="E34" s="62">
        <v>0</v>
      </c>
      <c r="G34" s="58">
        <v>0</v>
      </c>
      <c r="I34" s="62">
        <f t="shared" si="0"/>
        <v>0</v>
      </c>
      <c r="K34" s="60"/>
      <c r="M34" s="58">
        <v>0</v>
      </c>
      <c r="O34" s="58">
        <v>0</v>
      </c>
      <c r="Q34" s="62">
        <v>-294818960</v>
      </c>
      <c r="R34" s="62">
        <f t="shared" si="1"/>
        <v>-294818960</v>
      </c>
      <c r="T34" s="60"/>
    </row>
    <row r="35" spans="1:21" ht="30" customHeight="1">
      <c r="A35" s="57" t="s">
        <v>121</v>
      </c>
      <c r="C35" s="58">
        <v>0</v>
      </c>
      <c r="E35" s="62">
        <v>0</v>
      </c>
      <c r="G35" s="58">
        <v>0</v>
      </c>
      <c r="I35" s="62">
        <f t="shared" si="0"/>
        <v>0</v>
      </c>
      <c r="K35" s="60"/>
      <c r="M35" s="58">
        <v>0</v>
      </c>
      <c r="O35" s="64">
        <v>0</v>
      </c>
      <c r="Q35" s="62">
        <v>136615</v>
      </c>
      <c r="R35" s="62">
        <f t="shared" si="1"/>
        <v>136615</v>
      </c>
      <c r="T35" s="60"/>
    </row>
    <row r="36" spans="1:21" ht="30" customHeight="1">
      <c r="A36" s="57" t="s">
        <v>122</v>
      </c>
      <c r="C36" s="58">
        <v>0</v>
      </c>
      <c r="E36" s="62">
        <v>0</v>
      </c>
      <c r="G36" s="58">
        <v>0</v>
      </c>
      <c r="I36" s="62">
        <f t="shared" si="0"/>
        <v>0</v>
      </c>
      <c r="K36" s="60"/>
      <c r="M36" s="58">
        <v>0</v>
      </c>
      <c r="O36" s="64">
        <v>0</v>
      </c>
      <c r="Q36" s="62">
        <v>217832689</v>
      </c>
      <c r="R36" s="62">
        <f t="shared" si="1"/>
        <v>217832689</v>
      </c>
      <c r="T36" s="60"/>
    </row>
    <row r="37" spans="1:21" ht="30" customHeight="1">
      <c r="A37" s="57" t="s">
        <v>38</v>
      </c>
      <c r="C37" s="58">
        <v>0</v>
      </c>
      <c r="E37" s="62">
        <v>23049300893</v>
      </c>
      <c r="G37" s="58">
        <v>0</v>
      </c>
      <c r="I37" s="62">
        <f t="shared" si="0"/>
        <v>23049300893</v>
      </c>
      <c r="K37" s="60"/>
      <c r="M37" s="58">
        <v>0</v>
      </c>
      <c r="O37" s="85">
        <v>-21598542056</v>
      </c>
      <c r="Q37" s="62">
        <v>-1800515633</v>
      </c>
      <c r="R37" s="62">
        <f t="shared" si="1"/>
        <v>-23399057689</v>
      </c>
      <c r="T37" s="60"/>
    </row>
    <row r="38" spans="1:21" ht="30" customHeight="1">
      <c r="A38" s="57" t="s">
        <v>36</v>
      </c>
      <c r="C38" s="58">
        <v>0</v>
      </c>
      <c r="E38" s="62">
        <v>158069175641</v>
      </c>
      <c r="G38" s="58">
        <v>9749472075</v>
      </c>
      <c r="I38" s="62">
        <f t="shared" si="0"/>
        <v>167818647716</v>
      </c>
      <c r="K38" s="60"/>
      <c r="M38" s="58">
        <v>28860000000</v>
      </c>
      <c r="O38" s="62">
        <v>102129870138</v>
      </c>
      <c r="Q38" s="62">
        <v>9749472075</v>
      </c>
      <c r="R38" s="62">
        <f t="shared" si="1"/>
        <v>140739342213</v>
      </c>
      <c r="T38" s="60"/>
    </row>
    <row r="39" spans="1:21" ht="30" customHeight="1">
      <c r="A39" s="57" t="s">
        <v>35</v>
      </c>
      <c r="C39" s="58">
        <v>0</v>
      </c>
      <c r="E39" s="62">
        <v>0</v>
      </c>
      <c r="G39" s="59">
        <v>-2696988315</v>
      </c>
      <c r="I39" s="62">
        <f t="shared" si="0"/>
        <v>-2696988315</v>
      </c>
      <c r="K39" s="60"/>
      <c r="M39" s="58">
        <v>430519307</v>
      </c>
      <c r="O39" s="62">
        <v>0</v>
      </c>
      <c r="Q39" s="62">
        <v>-2696988315</v>
      </c>
      <c r="R39" s="62">
        <f t="shared" si="1"/>
        <v>-2266469008</v>
      </c>
      <c r="T39" s="60"/>
    </row>
    <row r="40" spans="1:21" ht="30" customHeight="1">
      <c r="A40" s="57" t="s">
        <v>26</v>
      </c>
      <c r="C40" s="58">
        <v>0</v>
      </c>
      <c r="E40" s="62">
        <v>4375112464</v>
      </c>
      <c r="G40" s="58">
        <v>0</v>
      </c>
      <c r="I40" s="62">
        <f t="shared" si="0"/>
        <v>4375112464</v>
      </c>
      <c r="K40" s="60"/>
      <c r="M40" s="58">
        <v>2711196962</v>
      </c>
      <c r="O40" s="62">
        <v>412944797</v>
      </c>
      <c r="Q40" s="62">
        <v>0</v>
      </c>
      <c r="R40" s="62">
        <f t="shared" si="1"/>
        <v>3124141759</v>
      </c>
      <c r="T40" s="60"/>
    </row>
    <row r="41" spans="1:21" ht="30" customHeight="1">
      <c r="A41" s="57" t="s">
        <v>33</v>
      </c>
      <c r="C41" s="58">
        <v>0</v>
      </c>
      <c r="E41" s="62">
        <v>45734256602</v>
      </c>
      <c r="G41" s="58">
        <v>0</v>
      </c>
      <c r="I41" s="62">
        <f t="shared" si="0"/>
        <v>45734256602</v>
      </c>
      <c r="K41" s="60"/>
      <c r="M41" s="58">
        <v>26192276040</v>
      </c>
      <c r="N41" s="58">
        <v>26192276040</v>
      </c>
      <c r="O41" s="59">
        <v>-4147219922</v>
      </c>
      <c r="P41" s="58">
        <v>26192276040</v>
      </c>
      <c r="Q41" s="58">
        <v>0</v>
      </c>
      <c r="R41" s="58">
        <f>M41+O41+Q41</f>
        <v>22045056118</v>
      </c>
      <c r="S41" s="58">
        <v>26192276040</v>
      </c>
      <c r="T41" s="58"/>
      <c r="U41" s="130">
        <v>26192276040</v>
      </c>
    </row>
    <row r="42" spans="1:21" ht="30" customHeight="1">
      <c r="A42" s="57" t="s">
        <v>25</v>
      </c>
      <c r="C42" s="58">
        <v>0</v>
      </c>
      <c r="E42" s="62">
        <v>0</v>
      </c>
      <c r="G42" s="59">
        <v>-163024195</v>
      </c>
      <c r="I42" s="62">
        <f t="shared" si="0"/>
        <v>-163024195</v>
      </c>
      <c r="K42" s="60"/>
      <c r="M42" s="58">
        <v>120000000</v>
      </c>
      <c r="O42" s="62">
        <v>0</v>
      </c>
      <c r="Q42" s="62">
        <v>-163024195</v>
      </c>
      <c r="R42" s="62">
        <f t="shared" ref="R42:R54" si="2">SUM(M42:Q42)</f>
        <v>-43024195</v>
      </c>
      <c r="T42" s="60"/>
    </row>
    <row r="43" spans="1:21" ht="30" customHeight="1">
      <c r="A43" s="57" t="s">
        <v>27</v>
      </c>
      <c r="C43" s="58">
        <v>0</v>
      </c>
      <c r="E43" s="62">
        <v>0</v>
      </c>
      <c r="G43" s="59">
        <v>-190454157</v>
      </c>
      <c r="I43" s="62">
        <f t="shared" si="0"/>
        <v>-190454157</v>
      </c>
      <c r="K43" s="60"/>
      <c r="M43" s="58">
        <v>23599646</v>
      </c>
      <c r="O43" s="62">
        <v>0</v>
      </c>
      <c r="Q43" s="62">
        <v>-190454157</v>
      </c>
      <c r="R43" s="62">
        <f t="shared" si="2"/>
        <v>-166854511</v>
      </c>
      <c r="T43" s="60"/>
    </row>
    <row r="44" spans="1:21" ht="30" customHeight="1">
      <c r="A44" s="57" t="s">
        <v>37</v>
      </c>
      <c r="C44" s="58">
        <v>0</v>
      </c>
      <c r="E44" s="62">
        <v>0</v>
      </c>
      <c r="G44" s="59">
        <v>-307534185</v>
      </c>
      <c r="I44" s="62">
        <f t="shared" si="0"/>
        <v>-307534185</v>
      </c>
      <c r="K44" s="60"/>
      <c r="M44" s="58">
        <v>84375000</v>
      </c>
      <c r="O44" s="62">
        <v>0</v>
      </c>
      <c r="Q44" s="62">
        <v>-307534185</v>
      </c>
      <c r="R44" s="62">
        <f t="shared" si="2"/>
        <v>-223159185</v>
      </c>
      <c r="T44" s="60"/>
    </row>
    <row r="45" spans="1:21" ht="30" customHeight="1">
      <c r="A45" s="57" t="s">
        <v>203</v>
      </c>
      <c r="C45" s="58">
        <v>0</v>
      </c>
      <c r="E45" s="62">
        <v>20551505366</v>
      </c>
      <c r="G45" s="59">
        <v>-633818928</v>
      </c>
      <c r="I45" s="62">
        <f t="shared" si="0"/>
        <v>19917686438</v>
      </c>
      <c r="K45" s="60"/>
      <c r="M45" s="58">
        <v>0</v>
      </c>
      <c r="O45" s="62">
        <v>-2214180221</v>
      </c>
      <c r="Q45" s="62">
        <v>-633818928</v>
      </c>
      <c r="R45" s="62">
        <f t="shared" si="2"/>
        <v>-2847999149</v>
      </c>
      <c r="T45" s="60"/>
    </row>
    <row r="46" spans="1:21" ht="30" customHeight="1">
      <c r="A46" s="57" t="s">
        <v>30</v>
      </c>
      <c r="C46" s="58">
        <v>0</v>
      </c>
      <c r="E46" s="62">
        <v>7679623532</v>
      </c>
      <c r="G46" s="58">
        <v>0</v>
      </c>
      <c r="I46" s="62">
        <f t="shared" si="0"/>
        <v>7679623532</v>
      </c>
      <c r="K46" s="60"/>
      <c r="M46" s="58">
        <v>0</v>
      </c>
      <c r="O46" s="62">
        <v>8857229085</v>
      </c>
      <c r="Q46" s="62">
        <v>0</v>
      </c>
      <c r="R46" s="62">
        <f t="shared" si="2"/>
        <v>8857229085</v>
      </c>
      <c r="T46" s="60"/>
    </row>
    <row r="47" spans="1:21" ht="30" customHeight="1">
      <c r="A47" s="57" t="s">
        <v>39</v>
      </c>
      <c r="C47" s="58">
        <v>0</v>
      </c>
      <c r="E47" s="62">
        <v>0</v>
      </c>
      <c r="G47" s="59">
        <v>-279818979</v>
      </c>
      <c r="I47" s="62">
        <f t="shared" si="0"/>
        <v>-279818979</v>
      </c>
      <c r="K47" s="60"/>
      <c r="M47" s="58">
        <v>0</v>
      </c>
      <c r="O47" s="62">
        <v>0</v>
      </c>
      <c r="Q47" s="62">
        <v>-279818979</v>
      </c>
      <c r="R47" s="62">
        <f t="shared" si="2"/>
        <v>-279818979</v>
      </c>
      <c r="T47" s="60"/>
    </row>
    <row r="48" spans="1:21" ht="30" customHeight="1">
      <c r="A48" s="57" t="s">
        <v>41</v>
      </c>
      <c r="C48" s="58">
        <v>0</v>
      </c>
      <c r="E48" s="62">
        <v>0</v>
      </c>
      <c r="G48" s="59">
        <v>-2285639349</v>
      </c>
      <c r="I48" s="62">
        <f t="shared" si="0"/>
        <v>-2285639349</v>
      </c>
      <c r="K48" s="60"/>
      <c r="M48" s="58">
        <v>0</v>
      </c>
      <c r="O48" s="62">
        <v>0</v>
      </c>
      <c r="Q48" s="62">
        <v>-2285639349</v>
      </c>
      <c r="R48" s="62">
        <f t="shared" si="2"/>
        <v>-2285639349</v>
      </c>
      <c r="T48" s="60"/>
    </row>
    <row r="49" spans="1:20" ht="30" customHeight="1">
      <c r="A49" s="57" t="s">
        <v>205</v>
      </c>
      <c r="C49" s="58">
        <v>2406024808</v>
      </c>
      <c r="E49" s="62">
        <v>8446598686</v>
      </c>
      <c r="G49" s="58">
        <v>0</v>
      </c>
      <c r="I49" s="62">
        <f t="shared" si="0"/>
        <v>10852623494</v>
      </c>
      <c r="K49" s="60"/>
      <c r="M49" s="62">
        <v>2406024808</v>
      </c>
      <c r="O49" s="62">
        <v>5384064808</v>
      </c>
      <c r="Q49" s="62">
        <v>0</v>
      </c>
      <c r="R49" s="62">
        <f t="shared" si="2"/>
        <v>7790089616</v>
      </c>
      <c r="T49" s="60"/>
    </row>
    <row r="50" spans="1:20" ht="30" customHeight="1">
      <c r="A50" s="57" t="s">
        <v>42</v>
      </c>
      <c r="C50" s="58">
        <v>0</v>
      </c>
      <c r="E50" s="62">
        <v>2726993412</v>
      </c>
      <c r="G50" s="58">
        <v>0</v>
      </c>
      <c r="I50" s="62">
        <f t="shared" si="0"/>
        <v>2726993412</v>
      </c>
      <c r="K50" s="60"/>
      <c r="M50" s="58">
        <v>0</v>
      </c>
      <c r="O50" s="62">
        <v>3715669807</v>
      </c>
      <c r="Q50" s="62">
        <v>0</v>
      </c>
      <c r="R50" s="62">
        <f t="shared" si="2"/>
        <v>3715669807</v>
      </c>
      <c r="T50" s="60"/>
    </row>
    <row r="51" spans="1:20" ht="30" customHeight="1">
      <c r="A51" s="57" t="s">
        <v>204</v>
      </c>
      <c r="C51" s="58">
        <v>0</v>
      </c>
      <c r="E51" s="62">
        <v>8251815965</v>
      </c>
      <c r="G51" s="58">
        <v>0</v>
      </c>
      <c r="I51" s="62">
        <f t="shared" si="0"/>
        <v>8251815965</v>
      </c>
      <c r="K51" s="60"/>
      <c r="M51" s="58">
        <v>0</v>
      </c>
      <c r="O51" s="62">
        <v>8224181902</v>
      </c>
      <c r="Q51" s="62">
        <v>0</v>
      </c>
      <c r="R51" s="62">
        <f t="shared" si="2"/>
        <v>8224181902</v>
      </c>
      <c r="T51" s="60"/>
    </row>
    <row r="52" spans="1:20" ht="30" customHeight="1">
      <c r="A52" s="57" t="s">
        <v>206</v>
      </c>
      <c r="C52" s="58">
        <v>0</v>
      </c>
      <c r="E52" s="62">
        <v>4548720396</v>
      </c>
      <c r="G52" s="58">
        <v>0</v>
      </c>
      <c r="I52" s="62">
        <f t="shared" si="0"/>
        <v>4548720396</v>
      </c>
      <c r="K52" s="60"/>
      <c r="M52" s="58">
        <v>0</v>
      </c>
      <c r="O52" s="62">
        <v>7268177052</v>
      </c>
      <c r="Q52" s="62">
        <v>0</v>
      </c>
      <c r="R52" s="62">
        <f t="shared" si="2"/>
        <v>7268177052</v>
      </c>
      <c r="T52" s="60"/>
    </row>
    <row r="53" spans="1:20" ht="30" customHeight="1">
      <c r="A53" s="57" t="s">
        <v>43</v>
      </c>
      <c r="C53" s="58">
        <v>0</v>
      </c>
      <c r="E53" s="62">
        <v>26042035526</v>
      </c>
      <c r="G53" s="58">
        <v>0</v>
      </c>
      <c r="I53" s="62">
        <f t="shared" si="0"/>
        <v>26042035526</v>
      </c>
      <c r="K53" s="60"/>
      <c r="M53" s="58">
        <v>0</v>
      </c>
      <c r="O53" s="64">
        <v>62085984493</v>
      </c>
      <c r="Q53" s="62">
        <v>0</v>
      </c>
      <c r="R53" s="62">
        <f t="shared" si="2"/>
        <v>62085984493</v>
      </c>
      <c r="T53" s="60"/>
    </row>
    <row r="54" spans="1:20" ht="30" customHeight="1">
      <c r="A54" s="57" t="s">
        <v>44</v>
      </c>
      <c r="C54" s="58">
        <v>0</v>
      </c>
      <c r="E54" s="62">
        <v>56449873196</v>
      </c>
      <c r="G54" s="58">
        <v>0</v>
      </c>
      <c r="I54" s="62">
        <f t="shared" si="0"/>
        <v>56449873196</v>
      </c>
      <c r="K54" s="60"/>
      <c r="M54" s="58">
        <v>0</v>
      </c>
      <c r="O54" s="64">
        <v>129657061631</v>
      </c>
      <c r="Q54" s="62">
        <v>4</v>
      </c>
      <c r="R54" s="62">
        <f t="shared" si="2"/>
        <v>129657061635</v>
      </c>
      <c r="T54" s="60"/>
    </row>
    <row r="55" spans="1:20" s="91" customFormat="1" ht="30" customHeight="1" thickBot="1">
      <c r="A55" s="21" t="s">
        <v>45</v>
      </c>
      <c r="B55" s="104"/>
      <c r="C55" s="105">
        <f>SUM(C8:C54)</f>
        <v>2406024808</v>
      </c>
      <c r="D55" s="104"/>
      <c r="E55" s="106">
        <f>SUM(E8:E54)</f>
        <v>670098196702</v>
      </c>
      <c r="F55" s="104"/>
      <c r="G55" s="71">
        <f>SUM(G8:G54)</f>
        <v>-23432536553</v>
      </c>
      <c r="H55" s="104"/>
      <c r="I55" s="106">
        <f>SUM(I8:I54)</f>
        <v>649071684957</v>
      </c>
      <c r="J55" s="104"/>
      <c r="K55" s="105"/>
      <c r="L55" s="104"/>
      <c r="M55" s="139">
        <f>SUM(M8:M54)</f>
        <v>184110737623</v>
      </c>
      <c r="N55" s="104"/>
      <c r="O55" s="106">
        <f>SUM(O8:O54)</f>
        <v>52905582165</v>
      </c>
      <c r="P55" s="104"/>
      <c r="Q55" s="105">
        <f>SUM(Q8:Q54)</f>
        <v>-150340969422</v>
      </c>
      <c r="R55" s="106">
        <f>SUM(R8:R54)</f>
        <v>86675350366</v>
      </c>
      <c r="S55" s="104"/>
      <c r="T55" s="105"/>
    </row>
    <row r="56" spans="1:20" ht="30" customHeight="1" thickTop="1"/>
  </sheetData>
  <mergeCells count="13">
    <mergeCell ref="A1:T1"/>
    <mergeCell ref="A2:T2"/>
    <mergeCell ref="A3:T3"/>
    <mergeCell ref="A6:A7"/>
    <mergeCell ref="G6:G7"/>
    <mergeCell ref="E6:E7"/>
    <mergeCell ref="C6:C7"/>
    <mergeCell ref="M6:M7"/>
    <mergeCell ref="O6:O7"/>
    <mergeCell ref="Q6:Q7"/>
    <mergeCell ref="A4:T4"/>
    <mergeCell ref="C5:K5"/>
    <mergeCell ref="M5:T5"/>
  </mergeCells>
  <pageMargins left="0.39" right="0.39" top="0.39" bottom="0.39" header="0" footer="0"/>
  <pageSetup scale="55" fitToHeight="0" orientation="landscape" r:id="rId1"/>
  <ignoredErrors>
    <ignoredError sqref="I9 I12 I18 R18 R41 I22 R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KarAmooz</dc:creator>
  <dc:description/>
  <cp:lastModifiedBy>KarAmooz</cp:lastModifiedBy>
  <cp:lastPrinted>2025-10-28T12:42:10Z</cp:lastPrinted>
  <dcterms:created xsi:type="dcterms:W3CDTF">2025-08-26T14:40:41Z</dcterms:created>
  <dcterms:modified xsi:type="dcterms:W3CDTF">2025-11-01T08:01:34Z</dcterms:modified>
</cp:coreProperties>
</file>