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official\صندوق\Bakhshi Sanaye Surena\سورنا فود\پرتفوی ماهانه\"/>
    </mc:Choice>
  </mc:AlternateContent>
  <xr:revisionPtr revIDLastSave="0" documentId="13_ncr:1_{C520616B-58CA-4E7E-ACB4-CF5A43EF9F82}" xr6:coauthVersionLast="47" xr6:coauthVersionMax="47" xr10:uidLastSave="{00000000-0000-0000-0000-000000000000}"/>
  <bookViews>
    <workbookView xWindow="-120" yWindow="-120" windowWidth="29040" windowHeight="15840" tabRatio="937" firstSheet="9" activeTab="9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اوراق!$A$1:$AL$8</definedName>
    <definedName name="_xlnm.Print_Area" localSheetId="2">'اوراق مشتقه'!$A$1:$AW$16</definedName>
    <definedName name="_xlnm.Print_Area" localSheetId="5">'تعدیل قیمت'!$A$1:$N$7</definedName>
    <definedName name="_xlnm.Print_Area" localSheetId="7">درآمد!$A$1:$K$12</definedName>
    <definedName name="_xlnm.Print_Area" localSheetId="19">'درآمد اعمال اختیار'!$A$1:$Z$7</definedName>
    <definedName name="_xlnm.Print_Area" localSheetId="12">'درآمد سپرده بانکی'!$A$1:$K$11</definedName>
    <definedName name="_xlnm.Print_Area" localSheetId="10">'درآمد سرمایه گذاری در اوراق به'!$A$1:$S$7</definedName>
    <definedName name="_xlnm.Print_Area" localSheetId="8">'درآمد سرمایه گذاری در سهام'!$A$1:$W$50</definedName>
    <definedName name="_xlnm.Print_Area" localSheetId="9">'درآمد سرمایه گذاری در صندوق'!$A$1:$W$8</definedName>
    <definedName name="_xlnm.Print_Area" localSheetId="14">'درآمد سود سهام'!$A$1:$T$26</definedName>
    <definedName name="_xlnm.Print_Area" localSheetId="15">'درآمد سود صندوق'!$A$1:$L$7</definedName>
    <definedName name="_xlnm.Print_Area" localSheetId="20">'درآمد ناشی از تغییر قیمت اوراق'!$A$1:$Q$39</definedName>
    <definedName name="_xlnm.Print_Area" localSheetId="18">'درآمد ناشی از فروش'!$A$1:$Q$33</definedName>
    <definedName name="_xlnm.Print_Area" localSheetId="13">'سایر درآمدها'!$A$1:$G$12</definedName>
    <definedName name="_xlnm.Print_Area" localSheetId="6">سپرده!$A$1:$M$11</definedName>
    <definedName name="_xlnm.Print_Area" localSheetId="1">سهام!$A$1:$AB$43</definedName>
    <definedName name="_xlnm.Print_Area" localSheetId="16">'سود اوراق بهادار'!$A$1:$T$7</definedName>
    <definedName name="_xlnm.Print_Area" localSheetId="17">'سود سپرده بانکی'!$A$1:$N$11</definedName>
    <definedName name="_xlnm.Print_Area" localSheetId="0">'صورت وضعیت'!$A$1:$C$24</definedName>
    <definedName name="_xlnm.Print_Area" localSheetId="11">'مبالغ تخصیصی اوراق'!$A$1:$R$7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8" l="1"/>
  <c r="H11" i="8"/>
  <c r="H10" i="8"/>
  <c r="H9" i="8"/>
  <c r="H6" i="8"/>
  <c r="F11" i="8"/>
  <c r="F10" i="8"/>
  <c r="F9" i="8"/>
  <c r="F6" i="8"/>
  <c r="T37" i="9"/>
  <c r="O49" i="9"/>
  <c r="T33" i="9"/>
  <c r="T34" i="9"/>
  <c r="T35" i="9"/>
  <c r="T36" i="9"/>
  <c r="T38" i="9"/>
  <c r="T39" i="9"/>
  <c r="T40" i="9"/>
  <c r="T41" i="9"/>
  <c r="T42" i="9"/>
  <c r="T43" i="9"/>
  <c r="T44" i="9"/>
  <c r="T45" i="9"/>
  <c r="T46" i="9"/>
  <c r="T47" i="9"/>
  <c r="T48" i="9"/>
  <c r="R49" i="9"/>
  <c r="M49" i="9"/>
  <c r="I49" i="9"/>
  <c r="G49" i="9"/>
  <c r="E49" i="9"/>
  <c r="C49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8" i="9"/>
  <c r="Q15" i="19"/>
  <c r="Q14" i="19"/>
  <c r="O32" i="19"/>
  <c r="M32" i="19"/>
  <c r="K32" i="19"/>
  <c r="Q8" i="19"/>
  <c r="Q9" i="19"/>
  <c r="Q10" i="19"/>
  <c r="Q11" i="19"/>
  <c r="Q12" i="19"/>
  <c r="Q13" i="19"/>
  <c r="Q7" i="19"/>
  <c r="G32" i="19"/>
  <c r="E32" i="19"/>
  <c r="C32" i="19"/>
  <c r="I15" i="19"/>
  <c r="I8" i="19"/>
  <c r="I9" i="19"/>
  <c r="I10" i="19"/>
  <c r="I11" i="19"/>
  <c r="I12" i="19"/>
  <c r="I13" i="19"/>
  <c r="I14" i="19"/>
  <c r="I7" i="19"/>
  <c r="G37" i="21"/>
  <c r="G8" i="21"/>
  <c r="G9" i="21"/>
  <c r="G38" i="21" s="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7" i="21"/>
  <c r="I38" i="21"/>
  <c r="K38" i="21"/>
  <c r="E38" i="21"/>
  <c r="C38" i="21"/>
  <c r="O7" i="21"/>
  <c r="O26" i="21"/>
  <c r="O25" i="21"/>
  <c r="O24" i="21"/>
  <c r="O23" i="21"/>
  <c r="O22" i="21"/>
  <c r="O21" i="21"/>
  <c r="O20" i="21"/>
  <c r="O19" i="21"/>
  <c r="O18" i="21"/>
  <c r="O17" i="21"/>
  <c r="O16" i="21"/>
  <c r="O15" i="21"/>
  <c r="O14" i="21"/>
  <c r="O13" i="21"/>
  <c r="O11" i="21"/>
  <c r="O10" i="21"/>
  <c r="O9" i="21"/>
  <c r="O8" i="21"/>
  <c r="O29" i="21"/>
  <c r="O28" i="21"/>
  <c r="O27" i="21"/>
  <c r="O30" i="21"/>
  <c r="O37" i="21"/>
  <c r="O36" i="21"/>
  <c r="O35" i="21"/>
  <c r="O34" i="21"/>
  <c r="O33" i="21"/>
  <c r="Q43" i="2"/>
  <c r="W12" i="2"/>
  <c r="W34" i="2"/>
  <c r="W36" i="2"/>
  <c r="W42" i="2"/>
  <c r="W41" i="2"/>
  <c r="W31" i="2"/>
  <c r="W27" i="2"/>
  <c r="W24" i="2"/>
  <c r="W17" i="2"/>
  <c r="W13" i="2"/>
  <c r="S43" i="2"/>
  <c r="Y43" i="2"/>
  <c r="AA43" i="2"/>
  <c r="S42" i="2"/>
  <c r="S41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9" i="2"/>
  <c r="O43" i="2"/>
  <c r="I43" i="2"/>
  <c r="G43" i="2"/>
  <c r="E43" i="2"/>
  <c r="M43" i="2"/>
  <c r="K43" i="2"/>
  <c r="F11" i="14"/>
  <c r="D11" i="14"/>
  <c r="M38" i="21"/>
  <c r="M10" i="18"/>
  <c r="M8" i="18"/>
  <c r="M9" i="18"/>
  <c r="M7" i="18"/>
  <c r="I10" i="18"/>
  <c r="G10" i="18"/>
  <c r="C10" i="18"/>
  <c r="G9" i="18"/>
  <c r="G8" i="18"/>
  <c r="G7" i="18"/>
  <c r="O25" i="15"/>
  <c r="M25" i="15"/>
  <c r="M24" i="15"/>
  <c r="S24" i="15"/>
  <c r="Q25" i="15"/>
  <c r="O24" i="15"/>
  <c r="I25" i="15"/>
  <c r="S8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7" i="15"/>
  <c r="K25" i="15"/>
  <c r="H10" i="13"/>
  <c r="D10" i="13"/>
  <c r="L10" i="7"/>
  <c r="F10" i="7"/>
  <c r="H10" i="7"/>
  <c r="J10" i="7"/>
  <c r="J8" i="7"/>
  <c r="J9" i="7"/>
  <c r="J7" i="7"/>
  <c r="D10" i="7"/>
  <c r="T49" i="9" l="1"/>
  <c r="Q32" i="19"/>
  <c r="I32" i="19"/>
  <c r="O38" i="21"/>
  <c r="W43" i="2"/>
  <c r="S25" i="15"/>
  <c r="Q12" i="21"/>
  <c r="Q32" i="21"/>
  <c r="Q31" i="21"/>
  <c r="Q38" i="21" l="1"/>
</calcChain>
</file>

<file path=xl/sharedStrings.xml><?xml version="1.0" encoding="utf-8"?>
<sst xmlns="http://schemas.openxmlformats.org/spreadsheetml/2006/main" count="555" uniqueCount="233">
  <si>
    <t>صندوق سرمایه گذاری بخشی صنایع سورنا</t>
  </si>
  <si>
    <t>صورت وضعیت پرتفوی سورنافود</t>
  </si>
  <si>
    <t>برای ماه منتهی به 1404/05/31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</si>
  <si>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</si>
  <si>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</si>
  <si>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</si>
  <si>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</si>
  <si>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</si>
  <si>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</si>
  <si>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1404/05/31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</si>
  <si>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</si>
  <si>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</si>
  <si>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</si>
  <si>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</si>
  <si>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</si>
  <si>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</si>
  <si>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</si>
  <si>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</si>
  <si>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آلومینای ایران</t>
  </si>
  <si>
    <t>اقتصادی و خودکفایی آزادگان</t>
  </si>
  <si>
    <t>بانک تجارت</t>
  </si>
  <si>
    <t>بهار رز عالیس چناران</t>
  </si>
  <si>
    <t>بیسکویت‌  گرجی‌</t>
  </si>
  <si>
    <t>پارس‌ مینو</t>
  </si>
  <si>
    <t>پاکدیس</t>
  </si>
  <si>
    <t>پگاه‌آذربایجان‌غربی‌</t>
  </si>
  <si>
    <t>توسعه نیشکر و  صنایع جانبی</t>
  </si>
  <si>
    <t>تولیدی‌مهرام‌</t>
  </si>
  <si>
    <t>ح . دشت‌ مرغاب‌</t>
  </si>
  <si>
    <t>دشت‌ مرغاب‌</t>
  </si>
  <si>
    <t>سالمین‌</t>
  </si>
  <si>
    <t>سپید ماکیان</t>
  </si>
  <si>
    <t>سیمرغ</t>
  </si>
  <si>
    <t>شوکو پارس</t>
  </si>
  <si>
    <t>شیر پاستوریزه پگاه گلپایگان</t>
  </si>
  <si>
    <t>شیرپاستوریزه‌پگاه‌اصفهان‌</t>
  </si>
  <si>
    <t>صنعت غذایی کورش</t>
  </si>
  <si>
    <t>صنعتی بهپاک</t>
  </si>
  <si>
    <t>صنعتی زر ماکارون</t>
  </si>
  <si>
    <t>صنعتی مینو</t>
  </si>
  <si>
    <t>صنعتی‌ بهشهر</t>
  </si>
  <si>
    <t>فرآورده های دامی ولبنی دالاهو</t>
  </si>
  <si>
    <t>فروشگاههای زنجیره ای افق کوروش</t>
  </si>
  <si>
    <t>گروه سرمایه گذاری لقمان</t>
  </si>
  <si>
    <t>گروه سرمایه گذاری میراث فرهنگی</t>
  </si>
  <si>
    <t>مخابرات ایران</t>
  </si>
  <si>
    <t>مدیریت انرژی امید  تابان هور</t>
  </si>
  <si>
    <t>نشاسته و گلوکز آردینه</t>
  </si>
  <si>
    <t>ویتانا</t>
  </si>
  <si>
    <t>کشت و دامداری فکا</t>
  </si>
  <si>
    <t>کشت و صنعت جوین</t>
  </si>
  <si>
    <t>کشت و صنعت شهداب ناب خراسان</t>
  </si>
  <si>
    <t>کشت وصنعت بهاران گلبهار خراسان</t>
  </si>
  <si>
    <t>کشت‌ و صنعت‌ چین‌ چین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</si>
  <si>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</si>
  <si>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</si>
  <si>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</si>
  <si>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</si>
  <si>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</si>
  <si>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</si>
  <si>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</si>
  <si>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</si>
  <si>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</si>
  <si>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</si>
  <si>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</si>
  <si>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</si>
  <si>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</si>
  <si>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</si>
  <si>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</si>
  <si>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</si>
  <si>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</si>
  <si>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</si>
  <si>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</si>
  <si>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</si>
  <si>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</si>
  <si>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</si>
  <si>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</si>
  <si>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</si>
  <si>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</si>
  <si>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</si>
  <si>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</si>
  <si>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</si>
  <si>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</si>
  <si>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</si>
  <si>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</si>
  <si>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</si>
  <si>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</si>
  <si>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</si>
  <si>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</si>
  <si>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</si>
  <si>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</si>
  <si>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</si>
  <si>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</si>
  <si>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</si>
  <si>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</si>
  <si>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</si>
  <si>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خاورمیانه نیایش</t>
  </si>
  <si>
    <t>سپرده کوتاه مدت بانک ملی بورس اوراق بهادار</t>
  </si>
  <si>
    <t>سپرده کوتاه مدت بانک دی حافظ</t>
  </si>
  <si>
    <t>صورت وضعیت درآمدها سورنافود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</si>
  <si>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</si>
  <si>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</si>
  <si>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</si>
  <si>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</si>
  <si>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</si>
  <si>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</si>
  <si>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</si>
  <si>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</si>
  <si>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</si>
  <si>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</si>
  <si>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</si>
  <si>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</si>
  <si>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</si>
  <si>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</si>
  <si>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</si>
  <si>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</si>
  <si>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</si>
  <si>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</si>
  <si>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سود سهام</t>
  </si>
  <si>
    <t>درآمد تغییر ارزش</t>
  </si>
  <si>
    <t>درآمد فروش</t>
  </si>
  <si>
    <t>سرمایه گذاری مهر</t>
  </si>
  <si>
    <t>سایپا</t>
  </si>
  <si>
    <t>-2-2</t>
  </si>
  <si>
    <t>درآمد حاصل از سرمایه­گذاری در واحدهای صندوق</t>
  </si>
  <si>
    <t>درآمد سود صندوق</t>
  </si>
  <si>
    <t>-3-2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</si>
  <si>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</si>
  <si>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</si>
  <si>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</si>
  <si>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</si>
  <si>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</si>
  <si>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</si>
  <si>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</si>
  <si>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</si>
  <si>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</si>
  <si>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</si>
  <si>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</si>
  <si>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</si>
  <si>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</si>
  <si>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</si>
  <si>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</si>
  <si>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</si>
  <si>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</si>
  <si>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</si>
  <si>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</si>
  <si>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</si>
  <si>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</si>
  <si>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</si>
  <si>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</si>
  <si>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</si>
  <si>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</si>
  <si>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</si>
  <si>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1404/04/12</t>
  </si>
  <si>
    <t>1404/04/30</t>
  </si>
  <si>
    <t>1404/04/28</t>
  </si>
  <si>
    <t>1404/05/14</t>
  </si>
  <si>
    <t>1404/04/18</t>
  </si>
  <si>
    <t>1404/04/19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</si>
  <si>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</si>
  <si>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</si>
  <si>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</si>
  <si>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</si>
  <si>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</si>
  <si>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</si>
  <si>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</si>
  <si>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</si>
  <si>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</si>
  <si>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</si>
  <si>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</si>
  <si>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</si>
  <si>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</si>
  <si>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</si>
  <si>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</si>
  <si>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</si>
  <si>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</si>
  <si>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</si>
  <si>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</si>
  <si>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</si>
  <si>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</si>
  <si>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</si>
  <si>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</si>
  <si>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</si>
  <si>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</si>
  <si>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</si>
  <si>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</si>
  <si>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 xml:space="preserve">نام شرکت </t>
  </si>
  <si>
    <t>تولیدی ‌مهرام‌</t>
  </si>
  <si>
    <t>صندوق سرمایه گذاری بخشی صنایع سورنا- نماد سورنافود</t>
  </si>
  <si>
    <t>صورت وضعیت پرتفوی</t>
  </si>
  <si>
    <t>صندوق سرمایه گذاری بخشی صنایع سورنا- نماد سورفود</t>
  </si>
  <si>
    <t>صورت وضعیت درآمدها</t>
  </si>
  <si>
    <t xml:space="preserve">صورت وضعیت درآمدها </t>
  </si>
  <si>
    <t>صندوق سرمایه گذاری بخشی صنایع سورنا- سورنافود</t>
  </si>
  <si>
    <t>صندوق سرمایه گذاری بخشی صنایع سورنا-نماد سورنافود</t>
  </si>
  <si>
    <t>1404/06/31</t>
  </si>
  <si>
    <t>برای ماه منتهی به 1404/06/31</t>
  </si>
  <si>
    <t>درصد به کل دارایی‌ها</t>
  </si>
  <si>
    <t>درآمد حاصل از سرمایه­گذاری در اوراق بهادار با درآمد ثابت</t>
  </si>
  <si>
    <t>توسعه‌ صنایع‌ بهشهر</t>
  </si>
  <si>
    <t>سپرده کوتاه مدت بانک خاورمیانه</t>
  </si>
  <si>
    <t xml:space="preserve">سپرده کوتاه مدت بانک ملی </t>
  </si>
  <si>
    <t xml:space="preserve">سپرده کوتاه مدت بانک دی </t>
  </si>
  <si>
    <t xml:space="preserve"> شوکو پارس</t>
  </si>
  <si>
    <t xml:space="preserve"> اقتصادی و خودکفایی آزادگان</t>
  </si>
  <si>
    <t xml:space="preserve"> پاکدیس</t>
  </si>
  <si>
    <t xml:space="preserve"> شیر پاستوریزه پگاه گلپایگان</t>
  </si>
  <si>
    <t>کشاورزی و دامپروری بینالود</t>
  </si>
  <si>
    <t xml:space="preserve"> کشت و صنعت جوین</t>
  </si>
  <si>
    <t xml:space="preserve"> کشت و دامداری فکا</t>
  </si>
  <si>
    <t xml:space="preserve"> سیمرغ</t>
  </si>
  <si>
    <t xml:space="preserve"> کشت وصنعت بهاران گلبهار خراسان</t>
  </si>
  <si>
    <t xml:space="preserve"> ویتانا</t>
  </si>
  <si>
    <t xml:space="preserve"> صنعتی زر ماکارون</t>
  </si>
  <si>
    <t xml:space="preserve"> صنعت غذایی کورش</t>
  </si>
  <si>
    <t xml:space="preserve"> سپید ماکیان</t>
  </si>
  <si>
    <t xml:space="preserve"> صنعتی مینو</t>
  </si>
  <si>
    <t xml:space="preserve"> گروه سرمایه گذاری لقمان</t>
  </si>
  <si>
    <t xml:space="preserve"> بهار رز عالیس چناران</t>
  </si>
  <si>
    <t xml:space="preserve"> آلومینای ایران</t>
  </si>
  <si>
    <t xml:space="preserve"> نشاسته و گلوکز آردینه</t>
  </si>
  <si>
    <t xml:space="preserve"> فرآورده های دامی ولبنی دالاهو</t>
  </si>
  <si>
    <t xml:space="preserve"> مخابرات ایران</t>
  </si>
  <si>
    <t xml:space="preserve"> توسعه‌ صنایع‌ بهشهر</t>
  </si>
  <si>
    <t xml:space="preserve"> سالمین‌</t>
  </si>
  <si>
    <t xml:space="preserve"> بانک تجارت</t>
  </si>
  <si>
    <t>شیرپاستوریزه‌پگاه اصفهان‌</t>
  </si>
  <si>
    <t xml:space="preserve"> تولیدی ‌مهرام‌</t>
  </si>
  <si>
    <t xml:space="preserve"> پگاه‌ آذربایجان‌غربی‌</t>
  </si>
  <si>
    <t xml:space="preserve"> کشت‌ و صنعت‌ چین‌ چین</t>
  </si>
  <si>
    <t xml:space="preserve"> دشت‌ مرغاب‌</t>
  </si>
  <si>
    <t>حق تقدم دشت مرغاب</t>
  </si>
  <si>
    <t>1-2-درآمد حاصل از سرمایه­گذاری در سهام و حق تقدم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</si>
</sst>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color rgb="FF1E90FF"/>
      <name val="B Nazanin"/>
      <charset val="178"/>
    </font>
    <font>
      <sz val="12"/>
      <color rgb="FFFF0000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3" fontId="3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3" fontId="3" fillId="0" borderId="5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8" fontId="3" fillId="2" borderId="3" xfId="0" applyNumberFormat="1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center" vertical="center"/>
    </xf>
    <xf numFmtId="38" fontId="4" fillId="2" borderId="0" xfId="0" applyNumberFormat="1" applyFont="1" applyFill="1" applyAlignment="1">
      <alignment horizontal="center" vertical="center"/>
    </xf>
    <xf numFmtId="38" fontId="4" fillId="2" borderId="5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38" fontId="3" fillId="2" borderId="5" xfId="0" applyNumberFormat="1" applyFont="1" applyFill="1" applyBorder="1" applyAlignment="1">
      <alignment horizontal="center" vertical="center"/>
    </xf>
    <xf numFmtId="38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8" fontId="3" fillId="0" borderId="3" xfId="0" applyNumberFormat="1" applyFont="1" applyBorder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38" fontId="11" fillId="0" borderId="5" xfId="0" applyNumberFormat="1" applyFont="1" applyBorder="1" applyAlignment="1">
      <alignment horizontal="center" vertical="center"/>
    </xf>
    <xf numFmtId="38" fontId="12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8" fontId="3" fillId="2" borderId="3" xfId="0" applyNumberFormat="1" applyFont="1" applyFill="1" applyBorder="1" applyAlignment="1">
      <alignment horizontal="center" vertical="center"/>
    </xf>
    <xf numFmtId="38" fontId="12" fillId="2" borderId="2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38" fontId="12" fillId="2" borderId="0" xfId="0" applyNumberFormat="1" applyFont="1" applyFill="1" applyAlignment="1">
      <alignment horizontal="center" vertical="center"/>
    </xf>
    <xf numFmtId="3" fontId="12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38" fontId="6" fillId="2" borderId="0" xfId="0" applyNumberFormat="1" applyFont="1" applyFill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3" fontId="3" fillId="2" borderId="5" xfId="0" applyNumberFormat="1" applyFont="1" applyFill="1" applyBorder="1" applyAlignment="1">
      <alignment horizontal="center" vertical="center"/>
    </xf>
    <xf numFmtId="38" fontId="11" fillId="2" borderId="5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38" fontId="8" fillId="2" borderId="0" xfId="0" applyNumberFormat="1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left"/>
    </xf>
    <xf numFmtId="38" fontId="4" fillId="2" borderId="0" xfId="0" applyNumberFormat="1" applyFont="1" applyFill="1" applyAlignment="1">
      <alignment horizontal="left"/>
    </xf>
    <xf numFmtId="38" fontId="13" fillId="2" borderId="5" xfId="0" applyNumberFormat="1" applyFont="1" applyFill="1" applyBorder="1" applyAlignment="1">
      <alignment horizontal="center" vertical="center"/>
    </xf>
    <xf numFmtId="38" fontId="4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38" fontId="4" fillId="2" borderId="4" xfId="0" applyNumberFormat="1" applyFont="1" applyFill="1" applyBorder="1" applyAlignment="1">
      <alignment horizontal="center" vertical="center"/>
    </xf>
    <xf numFmtId="3" fontId="12" fillId="2" borderId="4" xfId="0" applyNumberFormat="1" applyFont="1" applyFill="1" applyBorder="1" applyAlignment="1">
      <alignment horizontal="center" vertical="center"/>
    </xf>
    <xf numFmtId="38" fontId="3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38" fontId="6" fillId="0" borderId="2" xfId="0" applyNumberFormat="1" applyFont="1" applyBorder="1" applyAlignment="1">
      <alignment horizontal="center" vertical="center"/>
    </xf>
    <xf numFmtId="38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38" fontId="13" fillId="2" borderId="0" xfId="0" applyNumberFormat="1" applyFont="1" applyFill="1" applyAlignment="1">
      <alignment horizontal="center" vertical="center"/>
    </xf>
    <xf numFmtId="38" fontId="3" fillId="2" borderId="0" xfId="0" applyNumberFormat="1" applyFont="1" applyFill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38" fontId="13" fillId="0" borderId="5" xfId="0" applyNumberFormat="1" applyFont="1" applyBorder="1" applyAlignment="1">
      <alignment horizontal="center" vertical="center"/>
    </xf>
    <xf numFmtId="38" fontId="13" fillId="0" borderId="3" xfId="0" applyNumberFormat="1" applyFont="1" applyBorder="1" applyAlignment="1">
      <alignment horizontal="center" vertical="center"/>
    </xf>
    <xf numFmtId="38" fontId="12" fillId="0" borderId="0" xfId="0" applyNumberFormat="1" applyFont="1" applyAlignment="1">
      <alignment horizontal="left"/>
    </xf>
    <xf numFmtId="3" fontId="13" fillId="0" borderId="5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8" fontId="11" fillId="2" borderId="5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38" fontId="4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38" fontId="3" fillId="0" borderId="2" xfId="0" applyNumberFormat="1" applyFont="1" applyBorder="1" applyAlignment="1">
      <alignment horizontal="center" vertical="center"/>
    </xf>
    <xf numFmtId="38" fontId="3" fillId="0" borderId="4" xfId="0" applyNumberFormat="1" applyFont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 vertical="center"/>
    </xf>
    <xf numFmtId="3" fontId="12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3" fontId="4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9:C24"/>
  <sheetViews>
    <sheetView rightToLeft="1" view="pageBreakPreview" topLeftCell="A3" zoomScaleNormal="100" zoomScaleSheetLayoutView="100" workbookViewId="0">
      <selection activeCell="A19" sqref="A19:XFD19"/>
    </sheetView>
  </sheetViews>
  <sheetFormatPr defaultRowHeight="12.75" x14ac:dyDescent="0.2"/>
  <cols>
    <col min="1" max="1" width="31.5703125" customWidth="1"/>
    <col min="2" max="2" width="44.7109375" customWidth="1"/>
    <col min="3" max="3" width="30.7109375" customWidth="1"/>
  </cols>
  <sheetData>
    <row r="19" spans="1:3" ht="29.1" customHeight="1" x14ac:dyDescent="0.2">
      <c r="A19" s="117" t="s">
        <v>190</v>
      </c>
      <c r="B19" s="117"/>
      <c r="C19" s="117"/>
    </row>
    <row r="20" spans="1:3" ht="21.75" customHeight="1" x14ac:dyDescent="0.2">
      <c r="A20" s="117" t="s">
        <v>189</v>
      </c>
      <c r="B20" s="117"/>
      <c r="C20" s="117"/>
    </row>
    <row r="21" spans="1:3" ht="21.75" customHeight="1" x14ac:dyDescent="0.2">
      <c r="A21" s="117" t="s">
        <v>196</v>
      </c>
      <c r="B21" s="117"/>
      <c r="C21" s="117"/>
    </row>
    <row r="22" spans="1:3" ht="27" customHeight="1" x14ac:dyDescent="0.2"/>
    <row r="23" spans="1:3" ht="123.6" customHeight="1" x14ac:dyDescent="0.2">
      <c r="B23" s="118"/>
    </row>
    <row r="24" spans="1:3" ht="123.6" customHeight="1" x14ac:dyDescent="0.2">
      <c r="B24" s="118"/>
    </row>
  </sheetData>
  <mergeCells count="4">
    <mergeCell ref="A19:C19"/>
    <mergeCell ref="A20:C20"/>
    <mergeCell ref="A21:C21"/>
    <mergeCell ref="B23:B24"/>
  </mergeCells>
  <pageMargins left="0.39" right="0.39" top="0.39" bottom="0.39" header="0" footer="0"/>
  <pageSetup paperSize="9" scale="8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V7"/>
  <sheetViews>
    <sheetView rightToLeft="1" tabSelected="1" view="pageBreakPreview" zoomScaleNormal="100" zoomScaleSheetLayoutView="100" workbookViewId="0">
      <selection activeCell="B4" sqref="B4:V4"/>
    </sheetView>
  </sheetViews>
  <sheetFormatPr defaultRowHeight="30" customHeight="1" x14ac:dyDescent="0.45"/>
  <cols>
    <col min="1" max="1" width="5.140625" style="18" customWidth="1"/>
    <col min="2" max="2" width="18.140625" style="18" customWidth="1"/>
    <col min="3" max="3" width="1.28515625" style="18" customWidth="1"/>
    <col min="4" max="4" width="13" style="18" customWidth="1"/>
    <col min="5" max="5" width="1.28515625" style="18" customWidth="1"/>
    <col min="6" max="6" width="14.28515625" style="18" customWidth="1"/>
    <col min="7" max="7" width="1.28515625" style="18" customWidth="1"/>
    <col min="8" max="8" width="13" style="18" customWidth="1"/>
    <col min="9" max="9" width="1.28515625" style="18" customWidth="1"/>
    <col min="10" max="10" width="13" style="18" customWidth="1"/>
    <col min="11" max="11" width="1.28515625" style="18" customWidth="1"/>
    <col min="12" max="12" width="15.5703125" style="18" customWidth="1"/>
    <col min="13" max="13" width="1.28515625" style="18" customWidth="1"/>
    <col min="14" max="14" width="13" style="18" customWidth="1"/>
    <col min="15" max="15" width="1.28515625" style="18" customWidth="1"/>
    <col min="16" max="16" width="14.28515625" style="18" customWidth="1"/>
    <col min="17" max="17" width="1.28515625" style="18" customWidth="1"/>
    <col min="18" max="18" width="13" style="18" customWidth="1"/>
    <col min="19" max="19" width="1.28515625" style="18" customWidth="1"/>
    <col min="20" max="20" width="13" style="18" customWidth="1"/>
    <col min="21" max="21" width="1.28515625" style="18" customWidth="1"/>
    <col min="22" max="22" width="15.5703125" style="18" customWidth="1"/>
    <col min="23" max="23" width="0.28515625" style="18" customWidth="1"/>
    <col min="24" max="16384" width="9.140625" style="18"/>
  </cols>
  <sheetData>
    <row r="1" spans="1:22" ht="30" customHeight="1" x14ac:dyDescent="0.45">
      <c r="A1" s="132" t="s">
        <v>188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</row>
    <row r="2" spans="1:22" ht="30" customHeight="1" x14ac:dyDescent="0.45">
      <c r="A2" s="132" t="s">
        <v>191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</row>
    <row r="3" spans="1:22" ht="30" customHeight="1" x14ac:dyDescent="0.45">
      <c r="A3" s="132" t="s">
        <v>196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</row>
    <row r="4" spans="1:22" ht="30" customHeight="1" x14ac:dyDescent="0.45">
      <c r="A4" s="17" t="s">
        <v>123</v>
      </c>
      <c r="B4" s="133" t="s">
        <v>124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</row>
    <row r="5" spans="1:22" ht="30" customHeight="1" x14ac:dyDescent="0.45">
      <c r="D5" s="134" t="s">
        <v>116</v>
      </c>
      <c r="E5" s="134"/>
      <c r="F5" s="134"/>
      <c r="G5" s="134"/>
      <c r="H5" s="134"/>
      <c r="I5" s="134"/>
      <c r="J5" s="134"/>
      <c r="K5" s="134"/>
      <c r="L5" s="134"/>
      <c r="N5" s="134" t="s">
        <v>117</v>
      </c>
      <c r="O5" s="134"/>
      <c r="P5" s="134"/>
      <c r="Q5" s="134"/>
      <c r="R5" s="134"/>
      <c r="S5" s="134"/>
      <c r="T5" s="134"/>
      <c r="U5" s="134"/>
      <c r="V5" s="134"/>
    </row>
    <row r="6" spans="1:22" s="37" customFormat="1" ht="39" customHeight="1" x14ac:dyDescent="0.45">
      <c r="A6" s="156" t="s">
        <v>71</v>
      </c>
      <c r="B6" s="156"/>
      <c r="D6" s="139" t="s">
        <v>125</v>
      </c>
      <c r="E6" s="38"/>
      <c r="F6" s="139" t="s">
        <v>119</v>
      </c>
      <c r="G6" s="38"/>
      <c r="H6" s="139" t="s">
        <v>120</v>
      </c>
      <c r="I6" s="38"/>
      <c r="J6" s="143" t="s">
        <v>54</v>
      </c>
      <c r="K6" s="143"/>
      <c r="L6" s="143"/>
      <c r="N6" s="139" t="s">
        <v>125</v>
      </c>
      <c r="O6" s="38"/>
      <c r="P6" s="139" t="s">
        <v>119</v>
      </c>
      <c r="Q6" s="38"/>
      <c r="R6" s="139" t="s">
        <v>120</v>
      </c>
      <c r="S6" s="38"/>
      <c r="T6" s="143" t="s">
        <v>54</v>
      </c>
      <c r="U6" s="143"/>
      <c r="V6" s="143"/>
    </row>
    <row r="7" spans="1:22" s="37" customFormat="1" ht="37.5" customHeight="1" x14ac:dyDescent="0.45">
      <c r="A7" s="140"/>
      <c r="B7" s="140"/>
      <c r="D7" s="140"/>
      <c r="F7" s="140"/>
      <c r="H7" s="140"/>
      <c r="J7" s="7" t="s">
        <v>93</v>
      </c>
      <c r="K7" s="38"/>
      <c r="L7" s="7" t="s">
        <v>104</v>
      </c>
      <c r="N7" s="140"/>
      <c r="P7" s="140"/>
      <c r="R7" s="140"/>
      <c r="T7" s="7" t="s">
        <v>93</v>
      </c>
      <c r="U7" s="38"/>
      <c r="V7" s="7" t="s">
        <v>104</v>
      </c>
    </row>
  </sheetData>
  <mergeCells count="15">
    <mergeCell ref="J6:L6"/>
    <mergeCell ref="T6:V6"/>
    <mergeCell ref="A1:V1"/>
    <mergeCell ref="A2:V2"/>
    <mergeCell ref="A3:V3"/>
    <mergeCell ref="B4:V4"/>
    <mergeCell ref="D5:L5"/>
    <mergeCell ref="N5:V5"/>
    <mergeCell ref="D6:D7"/>
    <mergeCell ref="R6:R7"/>
    <mergeCell ref="P6:P7"/>
    <mergeCell ref="N6:N7"/>
    <mergeCell ref="H6:H7"/>
    <mergeCell ref="F6:F7"/>
    <mergeCell ref="A6:B7"/>
  </mergeCells>
  <pageMargins left="0.39" right="0.39" top="0.39" bottom="0.39" header="0" footer="0"/>
  <pageSetup scale="7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R6"/>
  <sheetViews>
    <sheetView rightToLeft="1" view="pageBreakPreview" zoomScaleNormal="100" zoomScaleSheetLayoutView="100" workbookViewId="0">
      <selection activeCell="L8" sqref="L8"/>
    </sheetView>
  </sheetViews>
  <sheetFormatPr defaultRowHeight="30" customHeight="1" x14ac:dyDescent="0.45"/>
  <cols>
    <col min="1" max="1" width="5.140625" style="18" customWidth="1"/>
    <col min="2" max="2" width="18.140625" style="18" customWidth="1"/>
    <col min="3" max="3" width="1.28515625" style="18" customWidth="1"/>
    <col min="4" max="4" width="17.140625" style="18" customWidth="1"/>
    <col min="5" max="5" width="1.28515625" style="18" customWidth="1"/>
    <col min="6" max="6" width="17.7109375" style="18" customWidth="1"/>
    <col min="7" max="7" width="1.28515625" style="18" customWidth="1"/>
    <col min="8" max="8" width="13" style="18" customWidth="1"/>
    <col min="9" max="9" width="1.28515625" style="18" customWidth="1"/>
    <col min="10" max="10" width="19.42578125" style="18" customWidth="1"/>
    <col min="11" max="11" width="1.28515625" style="18" customWidth="1"/>
    <col min="12" max="12" width="16" style="18" customWidth="1"/>
    <col min="13" max="13" width="1.28515625" style="18" customWidth="1"/>
    <col min="14" max="14" width="16.85546875" style="18" customWidth="1"/>
    <col min="15" max="15" width="1.28515625" style="18" customWidth="1"/>
    <col min="16" max="16" width="13" style="18" customWidth="1"/>
    <col min="17" max="17" width="1.28515625" style="18" customWidth="1"/>
    <col min="18" max="18" width="19.42578125" style="18" customWidth="1"/>
    <col min="19" max="19" width="0.28515625" style="18" customWidth="1"/>
    <col min="20" max="16384" width="9.140625" style="18"/>
  </cols>
  <sheetData>
    <row r="1" spans="1:18" ht="30" customHeight="1" x14ac:dyDescent="0.45">
      <c r="A1" s="132" t="s">
        <v>188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</row>
    <row r="2" spans="1:18" ht="30" customHeight="1" x14ac:dyDescent="0.45">
      <c r="A2" s="132" t="s">
        <v>192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</row>
    <row r="3" spans="1:18" ht="30" customHeight="1" x14ac:dyDescent="0.45">
      <c r="A3" s="132" t="s">
        <v>196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</row>
    <row r="4" spans="1:18" ht="30" customHeight="1" x14ac:dyDescent="0.45">
      <c r="A4" s="17" t="s">
        <v>126</v>
      </c>
      <c r="B4" s="133" t="s">
        <v>198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</row>
    <row r="5" spans="1:18" ht="30" customHeight="1" x14ac:dyDescent="0.45">
      <c r="D5" s="134" t="s">
        <v>116</v>
      </c>
      <c r="E5" s="134"/>
      <c r="F5" s="134"/>
      <c r="G5" s="134"/>
      <c r="H5" s="134"/>
      <c r="I5" s="134"/>
      <c r="J5" s="134"/>
      <c r="L5" s="134" t="s">
        <v>117</v>
      </c>
      <c r="M5" s="134"/>
      <c r="N5" s="134"/>
      <c r="O5" s="134"/>
      <c r="P5" s="134"/>
      <c r="Q5" s="134"/>
      <c r="R5" s="134"/>
    </row>
    <row r="6" spans="1:18" ht="30" customHeight="1" x14ac:dyDescent="0.45">
      <c r="A6" s="134" t="s">
        <v>127</v>
      </c>
      <c r="B6" s="134"/>
      <c r="D6" s="1" t="s">
        <v>128</v>
      </c>
      <c r="F6" s="1" t="s">
        <v>119</v>
      </c>
      <c r="H6" s="1" t="s">
        <v>120</v>
      </c>
      <c r="J6" s="1" t="s">
        <v>54</v>
      </c>
      <c r="L6" s="1" t="s">
        <v>128</v>
      </c>
      <c r="N6" s="1" t="s">
        <v>119</v>
      </c>
      <c r="P6" s="1" t="s">
        <v>120</v>
      </c>
      <c r="R6" s="1" t="s">
        <v>54</v>
      </c>
    </row>
  </sheetData>
  <mergeCells count="7">
    <mergeCell ref="A6:B6"/>
    <mergeCell ref="A1:R1"/>
    <mergeCell ref="A2:R2"/>
    <mergeCell ref="A3:R3"/>
    <mergeCell ref="B4:R4"/>
    <mergeCell ref="D5:J5"/>
    <mergeCell ref="L5:R5"/>
  </mergeCells>
  <pageMargins left="0.39" right="0.39" top="0.39" bottom="0.39" header="0" footer="0"/>
  <pageSetup scale="8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Q8"/>
  <sheetViews>
    <sheetView rightToLeft="1" view="pageBreakPreview" zoomScaleNormal="100" zoomScaleSheetLayoutView="100" workbookViewId="0">
      <selection activeCell="M5" sqref="M5:M6"/>
    </sheetView>
  </sheetViews>
  <sheetFormatPr defaultRowHeight="30" customHeight="1" x14ac:dyDescent="0.45"/>
  <cols>
    <col min="1" max="1" width="7.7109375" style="8" customWidth="1"/>
    <col min="2" max="2" width="5.140625" style="8" customWidth="1"/>
    <col min="3" max="3" width="1.28515625" style="8" customWidth="1"/>
    <col min="4" max="4" width="13" style="8" customWidth="1"/>
    <col min="5" max="5" width="1.28515625" style="8" customWidth="1"/>
    <col min="6" max="6" width="14.28515625" style="8" customWidth="1"/>
    <col min="7" max="7" width="1.28515625" style="8" customWidth="1"/>
    <col min="8" max="8" width="13" style="8" customWidth="1"/>
    <col min="9" max="9" width="1.28515625" style="8" customWidth="1"/>
    <col min="10" max="10" width="10.42578125" style="8" customWidth="1"/>
    <col min="11" max="11" width="9.140625" style="8" customWidth="1"/>
    <col min="12" max="12" width="1.28515625" style="8" customWidth="1"/>
    <col min="13" max="13" width="27.85546875" style="8" customWidth="1"/>
    <col min="14" max="14" width="1.28515625" style="8" customWidth="1"/>
    <col min="15" max="15" width="14.28515625" style="8" customWidth="1"/>
    <col min="16" max="16" width="1.28515625" style="8" customWidth="1"/>
    <col min="17" max="17" width="24" style="8" customWidth="1"/>
    <col min="18" max="18" width="0.28515625" style="18" customWidth="1"/>
    <col min="19" max="16384" width="9.140625" style="18"/>
  </cols>
  <sheetData>
    <row r="1" spans="1:17" ht="30" customHeight="1" x14ac:dyDescent="0.45">
      <c r="A1" s="132" t="s">
        <v>188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7" ht="30" customHeight="1" x14ac:dyDescent="0.45">
      <c r="A2" s="132" t="s">
        <v>191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</row>
    <row r="3" spans="1:17" ht="30" customHeight="1" x14ac:dyDescent="0.45">
      <c r="A3" s="132" t="s">
        <v>196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</row>
    <row r="4" spans="1:17" s="39" customFormat="1" ht="30" customHeight="1" x14ac:dyDescent="0.45">
      <c r="A4" s="17" t="s">
        <v>129</v>
      </c>
      <c r="B4" s="133" t="s">
        <v>130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</row>
    <row r="5" spans="1:17" ht="30" customHeight="1" x14ac:dyDescent="0.45">
      <c r="A5" s="132" t="s">
        <v>133</v>
      </c>
      <c r="B5" s="132"/>
      <c r="D5" s="132" t="s">
        <v>134</v>
      </c>
      <c r="F5" s="132" t="s">
        <v>135</v>
      </c>
      <c r="H5" s="132" t="s">
        <v>65</v>
      </c>
      <c r="J5" s="132" t="s">
        <v>136</v>
      </c>
      <c r="K5" s="132"/>
      <c r="M5" s="157" t="s">
        <v>131</v>
      </c>
      <c r="O5" s="132" t="s">
        <v>137</v>
      </c>
      <c r="Q5" s="157" t="s">
        <v>132</v>
      </c>
    </row>
    <row r="6" spans="1:17" ht="13.5" customHeight="1" x14ac:dyDescent="0.45">
      <c r="A6" s="141"/>
      <c r="B6" s="141"/>
      <c r="D6" s="141"/>
      <c r="F6" s="141"/>
      <c r="H6" s="141"/>
      <c r="J6" s="141"/>
      <c r="K6" s="141"/>
      <c r="M6" s="157"/>
      <c r="O6" s="141"/>
      <c r="Q6" s="157"/>
    </row>
    <row r="7" spans="1:17" ht="30" customHeight="1" x14ac:dyDescent="0.45">
      <c r="A7" s="137"/>
      <c r="B7" s="135"/>
      <c r="D7" s="26"/>
      <c r="F7" s="26"/>
      <c r="H7" s="9"/>
      <c r="J7" s="9"/>
      <c r="K7" s="9"/>
      <c r="M7" s="9"/>
      <c r="O7" s="9"/>
      <c r="Q7" s="9"/>
    </row>
    <row r="8" spans="1:17" ht="30" customHeight="1" x14ac:dyDescent="0.45">
      <c r="A8" s="9"/>
    </row>
  </sheetData>
  <mergeCells count="13">
    <mergeCell ref="A7:B7"/>
    <mergeCell ref="A1:Q1"/>
    <mergeCell ref="A2:Q2"/>
    <mergeCell ref="A3:Q3"/>
    <mergeCell ref="B4:Q4"/>
    <mergeCell ref="M5:M6"/>
    <mergeCell ref="Q5:Q6"/>
    <mergeCell ref="O5:O6"/>
    <mergeCell ref="J5:K6"/>
    <mergeCell ref="H5:H6"/>
    <mergeCell ref="F5:F6"/>
    <mergeCell ref="D5:D6"/>
    <mergeCell ref="A5:B6"/>
  </mergeCells>
  <pageMargins left="0.39" right="0.39" top="0.39" bottom="0.39" header="0" footer="0"/>
  <pageSetup scale="8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A1:J10"/>
  <sheetViews>
    <sheetView rightToLeft="1" view="pageBreakPreview" zoomScale="60" zoomScaleNormal="100" workbookViewId="0">
      <selection activeCell="A4" sqref="A4"/>
    </sheetView>
  </sheetViews>
  <sheetFormatPr defaultRowHeight="30" customHeight="1" x14ac:dyDescent="0.45"/>
  <cols>
    <col min="1" max="1" width="5.140625" style="18" customWidth="1"/>
    <col min="2" max="2" width="34.140625" style="18" customWidth="1"/>
    <col min="3" max="3" width="1.28515625" style="18" customWidth="1"/>
    <col min="4" max="4" width="19.42578125" style="18" customWidth="1"/>
    <col min="5" max="5" width="1.28515625" style="18" customWidth="1"/>
    <col min="6" max="6" width="13.5703125" style="18" customWidth="1"/>
    <col min="7" max="7" width="1.28515625" style="18" customWidth="1"/>
    <col min="8" max="8" width="19.42578125" style="18" customWidth="1"/>
    <col min="9" max="9" width="1.28515625" style="18" customWidth="1"/>
    <col min="10" max="10" width="15.7109375" style="18" customWidth="1"/>
    <col min="11" max="11" width="0.28515625" style="18" customWidth="1"/>
    <col min="12" max="16384" width="9.140625" style="18"/>
  </cols>
  <sheetData>
    <row r="1" spans="1:10" ht="30" customHeight="1" x14ac:dyDescent="0.45">
      <c r="A1" s="132" t="s">
        <v>188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30" customHeight="1" x14ac:dyDescent="0.45">
      <c r="A2" s="132" t="s">
        <v>191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0" ht="30" customHeight="1" x14ac:dyDescent="0.45">
      <c r="A3" s="132" t="s">
        <v>196</v>
      </c>
      <c r="B3" s="132"/>
      <c r="C3" s="132"/>
      <c r="D3" s="132"/>
      <c r="E3" s="132"/>
      <c r="F3" s="132"/>
      <c r="G3" s="132"/>
      <c r="H3" s="132"/>
      <c r="I3" s="132"/>
      <c r="J3" s="132"/>
    </row>
    <row r="4" spans="1:10" ht="30" customHeight="1" x14ac:dyDescent="0.45">
      <c r="A4" s="17" t="s">
        <v>138</v>
      </c>
      <c r="B4" s="133" t="s">
        <v>139</v>
      </c>
      <c r="C4" s="133"/>
      <c r="D4" s="133"/>
      <c r="E4" s="133"/>
      <c r="F4" s="133"/>
      <c r="G4" s="133"/>
      <c r="H4" s="133"/>
      <c r="I4" s="133"/>
      <c r="J4" s="133"/>
    </row>
    <row r="5" spans="1:10" ht="30" customHeight="1" x14ac:dyDescent="0.45">
      <c r="D5" s="134" t="s">
        <v>116</v>
      </c>
      <c r="E5" s="134"/>
      <c r="F5" s="134"/>
      <c r="H5" s="134" t="s">
        <v>117</v>
      </c>
      <c r="I5" s="134"/>
      <c r="J5" s="134"/>
    </row>
    <row r="6" spans="1:10" ht="42.75" customHeight="1" x14ac:dyDescent="0.45">
      <c r="A6" s="134" t="s">
        <v>140</v>
      </c>
      <c r="B6" s="134"/>
      <c r="D6" s="7" t="s">
        <v>141</v>
      </c>
      <c r="E6" s="19"/>
      <c r="F6" s="7" t="s">
        <v>142</v>
      </c>
      <c r="H6" s="7" t="s">
        <v>141</v>
      </c>
      <c r="I6" s="19"/>
      <c r="J6" s="7" t="s">
        <v>142</v>
      </c>
    </row>
    <row r="7" spans="1:10" ht="30" customHeight="1" x14ac:dyDescent="0.45">
      <c r="A7" s="138" t="s">
        <v>96</v>
      </c>
      <c r="B7" s="138"/>
      <c r="C7" s="8"/>
      <c r="D7" s="10">
        <v>61368</v>
      </c>
      <c r="E7" s="8"/>
      <c r="F7" s="11"/>
      <c r="G7" s="8"/>
      <c r="H7" s="10">
        <v>508925</v>
      </c>
      <c r="J7" s="3"/>
    </row>
    <row r="8" spans="1:10" ht="30" customHeight="1" x14ac:dyDescent="0.45">
      <c r="A8" s="136" t="s">
        <v>97</v>
      </c>
      <c r="B8" s="136"/>
      <c r="C8" s="8"/>
      <c r="D8" s="12">
        <v>23976771</v>
      </c>
      <c r="E8" s="8"/>
      <c r="F8" s="13"/>
      <c r="G8" s="8"/>
      <c r="H8" s="12">
        <v>190508728</v>
      </c>
      <c r="J8" s="4"/>
    </row>
    <row r="9" spans="1:10" ht="30" customHeight="1" x14ac:dyDescent="0.45">
      <c r="A9" s="136" t="s">
        <v>98</v>
      </c>
      <c r="B9" s="136"/>
      <c r="C9" s="8"/>
      <c r="D9" s="14">
        <v>74063</v>
      </c>
      <c r="E9" s="8"/>
      <c r="F9" s="15"/>
      <c r="G9" s="8"/>
      <c r="H9" s="14">
        <v>225047</v>
      </c>
      <c r="J9" s="5"/>
    </row>
    <row r="10" spans="1:10" s="40" customFormat="1" ht="30" customHeight="1" x14ac:dyDescent="0.55000000000000004">
      <c r="A10" s="132" t="s">
        <v>54</v>
      </c>
      <c r="B10" s="132"/>
      <c r="C10" s="27"/>
      <c r="D10" s="33">
        <f>SUM(D7:D9)</f>
        <v>24112202</v>
      </c>
      <c r="E10" s="27"/>
      <c r="F10" s="33"/>
      <c r="G10" s="27"/>
      <c r="H10" s="33">
        <f>SUM(H7:H9)</f>
        <v>191242700</v>
      </c>
      <c r="J10" s="41"/>
    </row>
  </sheetData>
  <mergeCells count="11">
    <mergeCell ref="A6:B6"/>
    <mergeCell ref="A7:B7"/>
    <mergeCell ref="A8:B8"/>
    <mergeCell ref="A9:B9"/>
    <mergeCell ref="A10:B10"/>
    <mergeCell ref="A1:J1"/>
    <mergeCell ref="A2:J2"/>
    <mergeCell ref="A3:J3"/>
    <mergeCell ref="B4:J4"/>
    <mergeCell ref="D5:F5"/>
    <mergeCell ref="H5:J5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  <pageSetUpPr fitToPage="1"/>
  </sheetPr>
  <dimension ref="A1:F11"/>
  <sheetViews>
    <sheetView rightToLeft="1" view="pageBreakPreview" zoomScaleNormal="100" zoomScaleSheetLayoutView="100" workbookViewId="0">
      <selection activeCell="D11" sqref="D11"/>
    </sheetView>
  </sheetViews>
  <sheetFormatPr defaultRowHeight="30" customHeight="1" x14ac:dyDescent="0.45"/>
  <cols>
    <col min="1" max="1" width="5.140625" style="8" customWidth="1"/>
    <col min="2" max="2" width="41.5703125" style="8" customWidth="1"/>
    <col min="3" max="3" width="1.28515625" style="8" customWidth="1"/>
    <col min="4" max="4" width="19.42578125" style="8" customWidth="1"/>
    <col min="5" max="5" width="1.28515625" style="8" customWidth="1"/>
    <col min="6" max="6" width="19.42578125" style="8" customWidth="1"/>
    <col min="7" max="7" width="0.28515625" style="18" customWidth="1"/>
    <col min="8" max="16384" width="9.140625" style="18"/>
  </cols>
  <sheetData>
    <row r="1" spans="1:6" ht="30" customHeight="1" x14ac:dyDescent="0.45">
      <c r="A1" s="132" t="s">
        <v>193</v>
      </c>
      <c r="B1" s="132"/>
      <c r="C1" s="132"/>
      <c r="D1" s="132"/>
      <c r="E1" s="132"/>
      <c r="F1" s="132"/>
    </row>
    <row r="2" spans="1:6" ht="30" customHeight="1" x14ac:dyDescent="0.45">
      <c r="A2" s="132" t="s">
        <v>192</v>
      </c>
      <c r="B2" s="132"/>
      <c r="C2" s="132"/>
      <c r="D2" s="132"/>
      <c r="E2" s="132"/>
      <c r="F2" s="132"/>
    </row>
    <row r="3" spans="1:6" ht="30" customHeight="1" x14ac:dyDescent="0.45">
      <c r="A3" s="132" t="s">
        <v>196</v>
      </c>
      <c r="B3" s="132"/>
      <c r="C3" s="132"/>
      <c r="D3" s="132"/>
      <c r="E3" s="132"/>
      <c r="F3" s="132"/>
    </row>
    <row r="5" spans="1:6" s="39" customFormat="1" ht="30" customHeight="1" x14ac:dyDescent="0.45">
      <c r="A5" s="17" t="s">
        <v>143</v>
      </c>
      <c r="B5" s="133" t="s">
        <v>114</v>
      </c>
      <c r="C5" s="133"/>
      <c r="D5" s="133"/>
      <c r="E5" s="133"/>
      <c r="F5" s="133"/>
    </row>
    <row r="6" spans="1:6" ht="30" customHeight="1" x14ac:dyDescent="0.45">
      <c r="D6" s="1" t="s">
        <v>116</v>
      </c>
      <c r="F6" s="1" t="s">
        <v>195</v>
      </c>
    </row>
    <row r="7" spans="1:6" ht="30" customHeight="1" x14ac:dyDescent="0.45">
      <c r="A7" s="134" t="s">
        <v>114</v>
      </c>
      <c r="B7" s="134"/>
      <c r="D7" s="2" t="s">
        <v>93</v>
      </c>
      <c r="F7" s="2" t="s">
        <v>93</v>
      </c>
    </row>
    <row r="8" spans="1:6" ht="30" customHeight="1" x14ac:dyDescent="0.45">
      <c r="A8" s="146" t="s">
        <v>114</v>
      </c>
      <c r="B8" s="146"/>
      <c r="D8" s="10">
        <v>0</v>
      </c>
      <c r="F8" s="10">
        <v>0</v>
      </c>
    </row>
    <row r="9" spans="1:6" ht="30" customHeight="1" x14ac:dyDescent="0.45">
      <c r="A9" s="147" t="s">
        <v>144</v>
      </c>
      <c r="B9" s="147"/>
      <c r="D9" s="12">
        <v>768207269</v>
      </c>
      <c r="F9" s="12">
        <v>4101259371</v>
      </c>
    </row>
    <row r="10" spans="1:6" ht="30" customHeight="1" x14ac:dyDescent="0.45">
      <c r="A10" s="147" t="s">
        <v>145</v>
      </c>
      <c r="B10" s="147"/>
      <c r="D10" s="14">
        <v>0</v>
      </c>
      <c r="F10" s="14">
        <v>8263124</v>
      </c>
    </row>
    <row r="11" spans="1:6" ht="30" customHeight="1" x14ac:dyDescent="0.45">
      <c r="A11" s="132" t="s">
        <v>54</v>
      </c>
      <c r="B11" s="132"/>
      <c r="D11" s="16">
        <f>SUM(D8:D10)</f>
        <v>768207269</v>
      </c>
      <c r="F11" s="16">
        <f>SUM(F9:F10)</f>
        <v>4109522495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A1:S25"/>
  <sheetViews>
    <sheetView rightToLeft="1" view="pageBreakPreview" topLeftCell="A3" zoomScaleNormal="100" zoomScaleSheetLayoutView="100" workbookViewId="0">
      <selection activeCell="S7" sqref="S7"/>
    </sheetView>
  </sheetViews>
  <sheetFormatPr defaultRowHeight="30" customHeight="1" x14ac:dyDescent="0.45"/>
  <cols>
    <col min="1" max="1" width="39" style="8" customWidth="1"/>
    <col min="2" max="2" width="1.28515625" style="8" customWidth="1"/>
    <col min="3" max="3" width="16.85546875" style="8" customWidth="1"/>
    <col min="4" max="4" width="1.28515625" style="8" customWidth="1"/>
    <col min="5" max="5" width="20.7109375" style="8" customWidth="1"/>
    <col min="6" max="6" width="1.28515625" style="8" customWidth="1"/>
    <col min="7" max="7" width="15.5703125" style="8" customWidth="1"/>
    <col min="8" max="8" width="1.28515625" style="8" customWidth="1"/>
    <col min="9" max="9" width="17.7109375" style="8" customWidth="1"/>
    <col min="10" max="10" width="1.28515625" style="8" customWidth="1"/>
    <col min="11" max="11" width="16.7109375" style="8" customWidth="1"/>
    <col min="12" max="12" width="1.28515625" style="8" customWidth="1"/>
    <col min="13" max="13" width="15.5703125" style="8" customWidth="1"/>
    <col min="14" max="14" width="1.28515625" style="8" customWidth="1"/>
    <col min="15" max="15" width="18.7109375" style="8" customWidth="1"/>
    <col min="16" max="16" width="1.28515625" style="8" customWidth="1"/>
    <col min="17" max="17" width="16.42578125" style="46" customWidth="1"/>
    <col min="18" max="18" width="1.28515625" style="8" customWidth="1"/>
    <col min="19" max="19" width="17.5703125" style="8" customWidth="1"/>
    <col min="20" max="20" width="0.28515625" style="18" customWidth="1"/>
    <col min="21" max="16384" width="9.140625" style="18"/>
  </cols>
  <sheetData>
    <row r="1" spans="1:19" ht="30" customHeight="1" x14ac:dyDescent="0.45">
      <c r="A1" s="132" t="s">
        <v>188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</row>
    <row r="2" spans="1:19" ht="30" customHeight="1" x14ac:dyDescent="0.45">
      <c r="A2" s="132" t="s">
        <v>191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</row>
    <row r="3" spans="1:19" ht="30" customHeight="1" x14ac:dyDescent="0.45">
      <c r="A3" s="132" t="s">
        <v>196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</row>
    <row r="4" spans="1:19" ht="30" customHeight="1" x14ac:dyDescent="0.45">
      <c r="A4" s="133" t="s">
        <v>118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</row>
    <row r="5" spans="1:19" ht="30" customHeight="1" x14ac:dyDescent="0.45">
      <c r="A5" s="134" t="s">
        <v>56</v>
      </c>
      <c r="C5" s="134" t="s">
        <v>146</v>
      </c>
      <c r="D5" s="134"/>
      <c r="E5" s="134"/>
      <c r="F5" s="134"/>
      <c r="G5" s="134"/>
      <c r="I5" s="134" t="s">
        <v>116</v>
      </c>
      <c r="J5" s="134"/>
      <c r="K5" s="134"/>
      <c r="L5" s="134"/>
      <c r="M5" s="134"/>
      <c r="O5" s="134" t="s">
        <v>117</v>
      </c>
      <c r="P5" s="134"/>
      <c r="Q5" s="134"/>
      <c r="R5" s="134"/>
      <c r="S5" s="134"/>
    </row>
    <row r="6" spans="1:19" ht="41.25" customHeight="1" x14ac:dyDescent="0.45">
      <c r="A6" s="134"/>
      <c r="C6" s="22" t="s">
        <v>147</v>
      </c>
      <c r="D6" s="23"/>
      <c r="E6" s="22" t="s">
        <v>148</v>
      </c>
      <c r="F6" s="23"/>
      <c r="G6" s="22" t="s">
        <v>149</v>
      </c>
      <c r="I6" s="7" t="s">
        <v>150</v>
      </c>
      <c r="J6" s="9"/>
      <c r="K6" s="7" t="s">
        <v>151</v>
      </c>
      <c r="L6" s="9"/>
      <c r="M6" s="7" t="s">
        <v>152</v>
      </c>
      <c r="O6" s="7" t="s">
        <v>150</v>
      </c>
      <c r="P6" s="9"/>
      <c r="Q6" s="44" t="s">
        <v>151</v>
      </c>
      <c r="R6" s="9"/>
      <c r="S6" s="7" t="s">
        <v>152</v>
      </c>
    </row>
    <row r="7" spans="1:19" ht="30" customHeight="1" x14ac:dyDescent="0.45">
      <c r="A7" s="42" t="s">
        <v>45</v>
      </c>
      <c r="C7" s="23" t="s">
        <v>153</v>
      </c>
      <c r="D7" s="20"/>
      <c r="E7" s="24">
        <v>30514927</v>
      </c>
      <c r="F7" s="20"/>
      <c r="G7" s="24">
        <v>40</v>
      </c>
      <c r="I7" s="10">
        <v>0</v>
      </c>
      <c r="K7" s="10">
        <v>0</v>
      </c>
      <c r="M7" s="10">
        <v>0</v>
      </c>
      <c r="O7" s="10">
        <v>1220597080</v>
      </c>
      <c r="Q7" s="45">
        <v>-121909203</v>
      </c>
      <c r="S7" s="10">
        <f>O7+Q7</f>
        <v>1098687877</v>
      </c>
    </row>
    <row r="8" spans="1:19" ht="30" customHeight="1" x14ac:dyDescent="0.45">
      <c r="A8" s="43" t="s">
        <v>199</v>
      </c>
      <c r="C8" s="20" t="s">
        <v>7</v>
      </c>
      <c r="D8" s="20"/>
      <c r="E8" s="25">
        <v>60439089</v>
      </c>
      <c r="F8" s="20"/>
      <c r="G8" s="25">
        <v>360</v>
      </c>
      <c r="I8" s="12">
        <v>0</v>
      </c>
      <c r="K8" s="12">
        <v>0</v>
      </c>
      <c r="M8" s="12">
        <v>0</v>
      </c>
      <c r="O8" s="12">
        <v>21758072040</v>
      </c>
      <c r="Q8" s="46">
        <v>-2399884850</v>
      </c>
      <c r="S8" s="12">
        <f t="shared" ref="S8:S23" si="0">O8+Q8</f>
        <v>19358187190</v>
      </c>
    </row>
    <row r="9" spans="1:19" ht="30" customHeight="1" x14ac:dyDescent="0.45">
      <c r="A9" s="43" t="s">
        <v>30</v>
      </c>
      <c r="C9" s="20" t="s">
        <v>154</v>
      </c>
      <c r="D9" s="20"/>
      <c r="E9" s="25">
        <v>38815909</v>
      </c>
      <c r="F9" s="20"/>
      <c r="G9" s="25">
        <v>350</v>
      </c>
      <c r="I9" s="12">
        <v>0</v>
      </c>
      <c r="K9" s="12">
        <v>0</v>
      </c>
      <c r="M9" s="12">
        <v>0</v>
      </c>
      <c r="O9" s="12">
        <v>13585568150</v>
      </c>
      <c r="Q9" s="46">
        <v>-1491098943</v>
      </c>
      <c r="S9" s="12">
        <f t="shared" si="0"/>
        <v>12094469207</v>
      </c>
    </row>
    <row r="10" spans="1:19" ht="30" customHeight="1" x14ac:dyDescent="0.45">
      <c r="A10" s="43" t="s">
        <v>187</v>
      </c>
      <c r="C10" s="20" t="s">
        <v>7</v>
      </c>
      <c r="D10" s="20"/>
      <c r="E10" s="25">
        <v>11750844</v>
      </c>
      <c r="F10" s="20"/>
      <c r="G10" s="25">
        <v>1000</v>
      </c>
      <c r="I10" s="12">
        <v>0</v>
      </c>
      <c r="K10" s="12">
        <v>0</v>
      </c>
      <c r="M10" s="12">
        <v>0</v>
      </c>
      <c r="O10" s="12">
        <v>11750844000</v>
      </c>
      <c r="Q10" s="46">
        <v>-1296101623</v>
      </c>
      <c r="S10" s="12">
        <f t="shared" si="0"/>
        <v>10454742377</v>
      </c>
    </row>
    <row r="11" spans="1:19" ht="30" customHeight="1" x14ac:dyDescent="0.45">
      <c r="A11" s="43" t="s">
        <v>20</v>
      </c>
      <c r="C11" s="20" t="s">
        <v>7</v>
      </c>
      <c r="D11" s="20"/>
      <c r="E11" s="25">
        <v>296399961</v>
      </c>
      <c r="F11" s="20"/>
      <c r="G11" s="25">
        <v>11</v>
      </c>
      <c r="I11" s="12">
        <v>0</v>
      </c>
      <c r="K11" s="12">
        <v>0</v>
      </c>
      <c r="M11" s="12">
        <v>0</v>
      </c>
      <c r="O11" s="12">
        <v>3260399571</v>
      </c>
      <c r="Q11" s="46">
        <v>0</v>
      </c>
      <c r="S11" s="12">
        <f t="shared" si="0"/>
        <v>3260399571</v>
      </c>
    </row>
    <row r="12" spans="1:19" ht="30" customHeight="1" x14ac:dyDescent="0.45">
      <c r="A12" s="43" t="s">
        <v>44</v>
      </c>
      <c r="C12" s="20" t="s">
        <v>7</v>
      </c>
      <c r="D12" s="20"/>
      <c r="E12" s="25">
        <v>5329540</v>
      </c>
      <c r="F12" s="20"/>
      <c r="G12" s="25">
        <v>350</v>
      </c>
      <c r="I12" s="12">
        <v>0</v>
      </c>
      <c r="K12" s="12">
        <v>0</v>
      </c>
      <c r="M12" s="12">
        <v>0</v>
      </c>
      <c r="O12" s="12">
        <v>1865339000</v>
      </c>
      <c r="Q12" s="46">
        <v>-205744277</v>
      </c>
      <c r="S12" s="12">
        <f t="shared" si="0"/>
        <v>1659594723</v>
      </c>
    </row>
    <row r="13" spans="1:19" ht="30" customHeight="1" x14ac:dyDescent="0.45">
      <c r="A13" s="43" t="s">
        <v>19</v>
      </c>
      <c r="C13" s="20" t="s">
        <v>155</v>
      </c>
      <c r="D13" s="20"/>
      <c r="E13" s="25">
        <v>8099986</v>
      </c>
      <c r="F13" s="20"/>
      <c r="G13" s="25">
        <v>650</v>
      </c>
      <c r="I13" s="12">
        <v>0</v>
      </c>
      <c r="K13" s="12">
        <v>0</v>
      </c>
      <c r="M13" s="12">
        <v>0</v>
      </c>
      <c r="O13" s="12">
        <v>5264990900</v>
      </c>
      <c r="Q13" s="46">
        <v>-572141868</v>
      </c>
      <c r="S13" s="12">
        <f t="shared" si="0"/>
        <v>4692849032</v>
      </c>
    </row>
    <row r="14" spans="1:19" ht="30" customHeight="1" x14ac:dyDescent="0.45">
      <c r="A14" s="43" t="s">
        <v>24</v>
      </c>
      <c r="C14" s="20" t="s">
        <v>155</v>
      </c>
      <c r="D14" s="20"/>
      <c r="E14" s="25">
        <v>3382441</v>
      </c>
      <c r="F14" s="20"/>
      <c r="G14" s="25">
        <v>2280</v>
      </c>
      <c r="I14" s="12">
        <v>0</v>
      </c>
      <c r="K14" s="12">
        <v>0</v>
      </c>
      <c r="M14" s="12">
        <v>0</v>
      </c>
      <c r="O14" s="12">
        <v>7711965480</v>
      </c>
      <c r="Q14" s="46">
        <v>-838052415</v>
      </c>
      <c r="S14" s="12">
        <f t="shared" si="0"/>
        <v>6873913065</v>
      </c>
    </row>
    <row r="15" spans="1:19" ht="30" customHeight="1" x14ac:dyDescent="0.45">
      <c r="A15" s="43" t="s">
        <v>51</v>
      </c>
      <c r="C15" s="20" t="s">
        <v>156</v>
      </c>
      <c r="D15" s="20"/>
      <c r="E15" s="25">
        <v>13500000</v>
      </c>
      <c r="F15" s="20"/>
      <c r="G15" s="25">
        <v>27</v>
      </c>
      <c r="I15" s="12">
        <v>0</v>
      </c>
      <c r="K15" s="12">
        <v>0</v>
      </c>
      <c r="M15" s="12">
        <v>0</v>
      </c>
      <c r="O15" s="12">
        <v>364500000</v>
      </c>
      <c r="Q15" s="46">
        <v>-42947130</v>
      </c>
      <c r="S15" s="12">
        <f t="shared" si="0"/>
        <v>321552870</v>
      </c>
    </row>
    <row r="16" spans="1:19" ht="30" customHeight="1" x14ac:dyDescent="0.45">
      <c r="A16" s="43" t="s">
        <v>42</v>
      </c>
      <c r="C16" s="20" t="s">
        <v>157</v>
      </c>
      <c r="D16" s="20"/>
      <c r="E16" s="25">
        <v>300000</v>
      </c>
      <c r="F16" s="20"/>
      <c r="G16" s="25">
        <v>1160</v>
      </c>
      <c r="I16" s="12">
        <v>0</v>
      </c>
      <c r="K16" s="12">
        <v>0</v>
      </c>
      <c r="M16" s="12">
        <v>0</v>
      </c>
      <c r="O16" s="12">
        <v>348000000</v>
      </c>
      <c r="Q16" s="46">
        <v>0</v>
      </c>
      <c r="S16" s="12">
        <f t="shared" si="0"/>
        <v>348000000</v>
      </c>
    </row>
    <row r="17" spans="1:19" ht="30" customHeight="1" x14ac:dyDescent="0.45">
      <c r="A17" s="43" t="s">
        <v>49</v>
      </c>
      <c r="C17" s="20" t="s">
        <v>155</v>
      </c>
      <c r="D17" s="20"/>
      <c r="E17" s="25">
        <v>8000000</v>
      </c>
      <c r="F17" s="20"/>
      <c r="G17" s="25">
        <v>380</v>
      </c>
      <c r="I17" s="12">
        <v>0</v>
      </c>
      <c r="K17" s="12">
        <v>0</v>
      </c>
      <c r="M17" s="12">
        <v>0</v>
      </c>
      <c r="O17" s="12">
        <v>3040000000</v>
      </c>
      <c r="Q17" s="46">
        <v>-330354090</v>
      </c>
      <c r="S17" s="12">
        <f t="shared" si="0"/>
        <v>2709645910</v>
      </c>
    </row>
    <row r="18" spans="1:19" ht="30" customHeight="1" x14ac:dyDescent="0.45">
      <c r="A18" s="43" t="s">
        <v>52</v>
      </c>
      <c r="C18" s="20" t="s">
        <v>158</v>
      </c>
      <c r="D18" s="20"/>
      <c r="E18" s="25">
        <v>1048946</v>
      </c>
      <c r="F18" s="20"/>
      <c r="G18" s="25">
        <v>75</v>
      </c>
      <c r="I18" s="12">
        <v>0</v>
      </c>
      <c r="K18" s="12">
        <v>0</v>
      </c>
      <c r="M18" s="12">
        <v>0</v>
      </c>
      <c r="O18" s="12">
        <v>78670950</v>
      </c>
      <c r="Q18" s="46">
        <v>-8161688</v>
      </c>
      <c r="S18" s="12">
        <f t="shared" si="0"/>
        <v>70509262</v>
      </c>
    </row>
    <row r="19" spans="1:19" ht="30" customHeight="1" x14ac:dyDescent="0.45">
      <c r="A19" s="43" t="s">
        <v>38</v>
      </c>
      <c r="C19" s="20" t="s">
        <v>7</v>
      </c>
      <c r="D19" s="20"/>
      <c r="E19" s="25">
        <v>31445210</v>
      </c>
      <c r="F19" s="20"/>
      <c r="G19" s="25">
        <v>50</v>
      </c>
      <c r="I19" s="12">
        <v>0</v>
      </c>
      <c r="K19" s="12">
        <v>0</v>
      </c>
      <c r="M19" s="12">
        <v>0</v>
      </c>
      <c r="O19" s="12">
        <v>1572260500</v>
      </c>
      <c r="Q19" s="46">
        <v>-173418129</v>
      </c>
      <c r="S19" s="12">
        <f t="shared" si="0"/>
        <v>1398842371</v>
      </c>
    </row>
    <row r="20" spans="1:19" ht="30" customHeight="1" x14ac:dyDescent="0.45">
      <c r="A20" s="43" t="s">
        <v>36</v>
      </c>
      <c r="C20" s="20" t="s">
        <v>154</v>
      </c>
      <c r="D20" s="20"/>
      <c r="E20" s="25">
        <v>43500000</v>
      </c>
      <c r="F20" s="20"/>
      <c r="G20" s="25">
        <v>550</v>
      </c>
      <c r="I20" s="12">
        <v>0</v>
      </c>
      <c r="K20" s="12">
        <v>0</v>
      </c>
      <c r="M20" s="12">
        <v>0</v>
      </c>
      <c r="O20" s="12">
        <v>23925000000</v>
      </c>
      <c r="Q20" s="46">
        <v>0</v>
      </c>
      <c r="S20" s="12">
        <f t="shared" si="0"/>
        <v>23925000000</v>
      </c>
    </row>
    <row r="21" spans="1:19" ht="30" customHeight="1" x14ac:dyDescent="0.45">
      <c r="A21" s="43" t="s">
        <v>21</v>
      </c>
      <c r="C21" s="20" t="s">
        <v>155</v>
      </c>
      <c r="D21" s="20"/>
      <c r="E21" s="25">
        <v>14391845</v>
      </c>
      <c r="F21" s="20"/>
      <c r="G21" s="25">
        <v>248</v>
      </c>
      <c r="I21" s="12">
        <v>0</v>
      </c>
      <c r="K21" s="12">
        <v>0</v>
      </c>
      <c r="M21" s="12">
        <v>0</v>
      </c>
      <c r="O21" s="12">
        <v>3569177560</v>
      </c>
      <c r="Q21" s="46">
        <v>-387859344</v>
      </c>
      <c r="S21" s="12">
        <f t="shared" si="0"/>
        <v>3181318216</v>
      </c>
    </row>
    <row r="22" spans="1:19" ht="30" customHeight="1" x14ac:dyDescent="0.45">
      <c r="A22" s="43" t="s">
        <v>18</v>
      </c>
      <c r="C22" s="20" t="s">
        <v>7</v>
      </c>
      <c r="D22" s="20"/>
      <c r="E22" s="25">
        <v>75</v>
      </c>
      <c r="F22" s="20"/>
      <c r="G22" s="25">
        <v>7000</v>
      </c>
      <c r="I22" s="12">
        <v>0</v>
      </c>
      <c r="K22" s="12">
        <v>0</v>
      </c>
      <c r="M22" s="12">
        <v>0</v>
      </c>
      <c r="O22" s="12">
        <v>525000</v>
      </c>
      <c r="Q22" s="46">
        <v>-57907</v>
      </c>
      <c r="S22" s="12">
        <f t="shared" si="0"/>
        <v>467093</v>
      </c>
    </row>
    <row r="23" spans="1:19" ht="30" customHeight="1" x14ac:dyDescent="0.45">
      <c r="A23" s="43" t="s">
        <v>41</v>
      </c>
      <c r="C23" s="20" t="s">
        <v>155</v>
      </c>
      <c r="D23" s="20"/>
      <c r="E23" s="25">
        <v>7153912</v>
      </c>
      <c r="F23" s="20"/>
      <c r="G23" s="25">
        <v>1000</v>
      </c>
      <c r="I23" s="12">
        <v>0</v>
      </c>
      <c r="K23" s="12">
        <v>0</v>
      </c>
      <c r="M23" s="12">
        <v>0</v>
      </c>
      <c r="O23" s="12">
        <v>7153912000</v>
      </c>
      <c r="Q23" s="46">
        <v>0</v>
      </c>
      <c r="S23" s="12">
        <f t="shared" si="0"/>
        <v>7153912000</v>
      </c>
    </row>
    <row r="24" spans="1:19" ht="30" customHeight="1" x14ac:dyDescent="0.45">
      <c r="A24" s="43" t="s">
        <v>48</v>
      </c>
      <c r="C24" s="20"/>
      <c r="D24" s="20"/>
      <c r="E24" s="25"/>
      <c r="F24" s="20"/>
      <c r="G24" s="25"/>
      <c r="I24" s="12">
        <v>19700000</v>
      </c>
      <c r="K24" s="12"/>
      <c r="M24" s="12">
        <f>I24</f>
        <v>19700000</v>
      </c>
      <c r="O24" s="12">
        <f>I24</f>
        <v>19700000</v>
      </c>
      <c r="Q24" s="46">
        <v>0</v>
      </c>
      <c r="S24" s="12">
        <f>O24</f>
        <v>19700000</v>
      </c>
    </row>
    <row r="25" spans="1:19" ht="30" customHeight="1" thickBot="1" x14ac:dyDescent="0.5">
      <c r="A25" s="27" t="s">
        <v>54</v>
      </c>
      <c r="C25" s="12"/>
      <c r="E25" s="12"/>
      <c r="G25" s="12"/>
      <c r="I25" s="16">
        <f>SUM(I7:I24)</f>
        <v>19700000</v>
      </c>
      <c r="K25" s="16">
        <f>SUM(K7:K23)</f>
        <v>0</v>
      </c>
      <c r="M25" s="16">
        <f>SUM(M7:M24)</f>
        <v>19700000</v>
      </c>
      <c r="O25" s="16">
        <f>SUM(O7:O24)</f>
        <v>106489522231</v>
      </c>
      <c r="Q25" s="47">
        <f>SUM(Q7:Q24)</f>
        <v>-7867731467</v>
      </c>
      <c r="S25" s="16">
        <f>SUM(S7:S24)</f>
        <v>98621790764</v>
      </c>
    </row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  <pageSetUpPr fitToPage="1"/>
  </sheetPr>
  <dimension ref="A1:K6"/>
  <sheetViews>
    <sheetView rightToLeft="1" view="pageBreakPreview" zoomScale="99" zoomScaleNormal="100" zoomScaleSheetLayoutView="99" workbookViewId="0">
      <selection activeCell="I12" sqref="I12"/>
    </sheetView>
  </sheetViews>
  <sheetFormatPr defaultRowHeight="30" customHeight="1" x14ac:dyDescent="0.45"/>
  <cols>
    <col min="1" max="1" width="16.28515625" style="18" customWidth="1"/>
    <col min="2" max="2" width="1.28515625" style="18" customWidth="1"/>
    <col min="3" max="3" width="16.85546875" style="18" customWidth="1"/>
    <col min="4" max="4" width="1.28515625" style="18" customWidth="1"/>
    <col min="5" max="5" width="20.7109375" style="18" customWidth="1"/>
    <col min="6" max="6" width="1.28515625" style="18" customWidth="1"/>
    <col min="7" max="7" width="15.5703125" style="18" customWidth="1"/>
    <col min="8" max="8" width="1.28515625" style="18" customWidth="1"/>
    <col min="9" max="9" width="17.7109375" style="18" customWidth="1"/>
    <col min="10" max="10" width="1.28515625" style="18" customWidth="1"/>
    <col min="11" max="11" width="17" style="18" customWidth="1"/>
    <col min="12" max="12" width="0.28515625" style="18" customWidth="1"/>
    <col min="13" max="16384" width="9.140625" style="18"/>
  </cols>
  <sheetData>
    <row r="1" spans="1:11" ht="30" customHeight="1" x14ac:dyDescent="0.45">
      <c r="A1" s="132" t="s">
        <v>188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ht="30" customHeight="1" x14ac:dyDescent="0.45">
      <c r="A2" s="132" t="s">
        <v>191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1" ht="30" customHeight="1" x14ac:dyDescent="0.45">
      <c r="A3" s="132" t="s">
        <v>196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1" ht="30" customHeight="1" x14ac:dyDescent="0.45">
      <c r="A4" s="133" t="s">
        <v>125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 ht="30" customHeight="1" x14ac:dyDescent="0.45">
      <c r="I5" s="1" t="s">
        <v>116</v>
      </c>
      <c r="K5" s="1" t="s">
        <v>117</v>
      </c>
    </row>
    <row r="6" spans="1:11" ht="36.75" customHeight="1" x14ac:dyDescent="0.45">
      <c r="A6" s="1" t="s">
        <v>159</v>
      </c>
      <c r="C6" s="6" t="s">
        <v>160</v>
      </c>
      <c r="E6" s="6" t="s">
        <v>161</v>
      </c>
      <c r="G6" s="6" t="s">
        <v>162</v>
      </c>
      <c r="I6" s="7" t="s">
        <v>163</v>
      </c>
      <c r="K6" s="7" t="s">
        <v>163</v>
      </c>
    </row>
  </sheetData>
  <mergeCells count="4">
    <mergeCell ref="A1:K1"/>
    <mergeCell ref="A2:K2"/>
    <mergeCell ref="A3:K3"/>
    <mergeCell ref="A4:K4"/>
  </mergeCells>
  <pageMargins left="0.39" right="0.39" top="0.39" bottom="0.39" header="0" footer="0"/>
  <pageSetup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  <pageSetUpPr fitToPage="1"/>
  </sheetPr>
  <dimension ref="A1:S6"/>
  <sheetViews>
    <sheetView rightToLeft="1" view="pageBreakPreview" zoomScaleNormal="100" zoomScaleSheetLayoutView="100" workbookViewId="0">
      <selection activeCell="I12" sqref="I12"/>
    </sheetView>
  </sheetViews>
  <sheetFormatPr defaultRowHeight="30" customHeight="1" x14ac:dyDescent="0.45"/>
  <cols>
    <col min="1" max="1" width="39" style="18" customWidth="1"/>
    <col min="2" max="2" width="1.28515625" style="18" customWidth="1"/>
    <col min="3" max="3" width="16.85546875" style="18" customWidth="1"/>
    <col min="4" max="4" width="1.28515625" style="18" customWidth="1"/>
    <col min="5" max="5" width="15.5703125" style="18" customWidth="1"/>
    <col min="6" max="6" width="1.28515625" style="18" customWidth="1"/>
    <col min="7" max="7" width="20.7109375" style="18" customWidth="1"/>
    <col min="8" max="8" width="1.28515625" style="18" customWidth="1"/>
    <col min="9" max="9" width="14.28515625" style="18" customWidth="1"/>
    <col min="10" max="10" width="1.28515625" style="18" customWidth="1"/>
    <col min="11" max="11" width="10.42578125" style="18" customWidth="1"/>
    <col min="12" max="12" width="1.28515625" style="18" customWidth="1"/>
    <col min="13" max="13" width="15.5703125" style="18" customWidth="1"/>
    <col min="14" max="14" width="1.28515625" style="18" customWidth="1"/>
    <col min="15" max="15" width="14.28515625" style="18" customWidth="1"/>
    <col min="16" max="16" width="1.28515625" style="18" customWidth="1"/>
    <col min="17" max="17" width="10.42578125" style="18" customWidth="1"/>
    <col min="18" max="18" width="1.28515625" style="18" customWidth="1"/>
    <col min="19" max="19" width="15.5703125" style="18" customWidth="1"/>
    <col min="20" max="20" width="0.28515625" style="18" customWidth="1"/>
    <col min="21" max="16384" width="9.140625" style="18"/>
  </cols>
  <sheetData>
    <row r="1" spans="1:19" ht="30" customHeight="1" x14ac:dyDescent="0.45">
      <c r="A1" s="132" t="s">
        <v>194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</row>
    <row r="2" spans="1:19" ht="30" customHeight="1" x14ac:dyDescent="0.45">
      <c r="A2" s="132" t="s">
        <v>191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</row>
    <row r="3" spans="1:19" ht="30" customHeight="1" x14ac:dyDescent="0.45">
      <c r="A3" s="132" t="s">
        <v>196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</row>
    <row r="4" spans="1:19" ht="30" customHeight="1" x14ac:dyDescent="0.45">
      <c r="A4" s="133" t="s">
        <v>164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</row>
    <row r="5" spans="1:19" ht="30" customHeight="1" x14ac:dyDescent="0.45">
      <c r="A5" s="134" t="s">
        <v>102</v>
      </c>
      <c r="C5" s="156" t="s">
        <v>165</v>
      </c>
      <c r="E5" s="156" t="s">
        <v>81</v>
      </c>
      <c r="G5" s="156" t="s">
        <v>166</v>
      </c>
      <c r="I5" s="134" t="s">
        <v>116</v>
      </c>
      <c r="J5" s="134"/>
      <c r="K5" s="134"/>
      <c r="L5" s="134"/>
      <c r="M5" s="134"/>
      <c r="O5" s="134" t="s">
        <v>117</v>
      </c>
      <c r="P5" s="134"/>
      <c r="Q5" s="134"/>
      <c r="R5" s="134"/>
      <c r="S5" s="134"/>
    </row>
    <row r="6" spans="1:19" ht="30" customHeight="1" x14ac:dyDescent="0.45">
      <c r="A6" s="134"/>
      <c r="C6" s="140"/>
      <c r="E6" s="140"/>
      <c r="G6" s="140"/>
      <c r="I6" s="7" t="s">
        <v>167</v>
      </c>
      <c r="J6" s="19"/>
      <c r="K6" s="7" t="s">
        <v>151</v>
      </c>
      <c r="L6" s="19"/>
      <c r="M6" s="7" t="s">
        <v>168</v>
      </c>
      <c r="O6" s="7" t="s">
        <v>167</v>
      </c>
      <c r="P6" s="19"/>
      <c r="Q6" s="7" t="s">
        <v>151</v>
      </c>
      <c r="R6" s="19"/>
      <c r="S6" s="7" t="s">
        <v>168</v>
      </c>
    </row>
  </sheetData>
  <mergeCells count="10">
    <mergeCell ref="A1:S1"/>
    <mergeCell ref="A2:S2"/>
    <mergeCell ref="A3:S3"/>
    <mergeCell ref="A4:S4"/>
    <mergeCell ref="A5:A6"/>
    <mergeCell ref="I5:M5"/>
    <mergeCell ref="O5:S5"/>
    <mergeCell ref="C5:C6"/>
    <mergeCell ref="E5:E6"/>
    <mergeCell ref="G5:G6"/>
  </mergeCells>
  <pageMargins left="0.39" right="0.39" top="0.39" bottom="0.39" header="0" footer="0"/>
  <pageSetup scale="7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  <pageSetUpPr fitToPage="1"/>
  </sheetPr>
  <dimension ref="A1:M10"/>
  <sheetViews>
    <sheetView rightToLeft="1" view="pageBreakPreview" zoomScaleNormal="100" zoomScaleSheetLayoutView="100" workbookViewId="0">
      <selection activeCell="M8" sqref="M8"/>
    </sheetView>
  </sheetViews>
  <sheetFormatPr defaultRowHeight="30" customHeight="1" x14ac:dyDescent="0.45"/>
  <cols>
    <col min="1" max="1" width="39" style="8" customWidth="1"/>
    <col min="2" max="2" width="1.28515625" style="8" customWidth="1"/>
    <col min="3" max="3" width="14.28515625" style="8" customWidth="1"/>
    <col min="4" max="4" width="1.28515625" style="8" customWidth="1"/>
    <col min="5" max="5" width="10.42578125" style="8" customWidth="1"/>
    <col min="6" max="6" width="1.28515625" style="8" customWidth="1"/>
    <col min="7" max="7" width="15.5703125" style="8" customWidth="1"/>
    <col min="8" max="8" width="1.28515625" style="8" customWidth="1"/>
    <col min="9" max="9" width="14.28515625" style="8" customWidth="1"/>
    <col min="10" max="10" width="1.28515625" style="8" customWidth="1"/>
    <col min="11" max="11" width="12" style="8" customWidth="1"/>
    <col min="12" max="12" width="1.28515625" style="8" customWidth="1"/>
    <col min="13" max="13" width="15.5703125" style="8" customWidth="1"/>
    <col min="14" max="14" width="0.28515625" style="18" customWidth="1"/>
    <col min="15" max="16384" width="9.140625" style="18"/>
  </cols>
  <sheetData>
    <row r="1" spans="1:13" ht="30" customHeight="1" x14ac:dyDescent="0.45">
      <c r="A1" s="132" t="s">
        <v>188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3" ht="30" customHeight="1" x14ac:dyDescent="0.45">
      <c r="A2" s="132" t="s">
        <v>192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ht="30" customHeight="1" x14ac:dyDescent="0.45">
      <c r="A3" s="132" t="s">
        <v>196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13" ht="30" customHeight="1" x14ac:dyDescent="0.45">
      <c r="A4" s="158" t="s">
        <v>169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</row>
    <row r="5" spans="1:13" ht="30" customHeight="1" x14ac:dyDescent="0.45">
      <c r="A5" s="134" t="s">
        <v>102</v>
      </c>
      <c r="C5" s="134" t="s">
        <v>116</v>
      </c>
      <c r="D5" s="134"/>
      <c r="E5" s="134"/>
      <c r="F5" s="134"/>
      <c r="G5" s="134"/>
      <c r="I5" s="134" t="s">
        <v>117</v>
      </c>
      <c r="J5" s="134"/>
      <c r="K5" s="134"/>
      <c r="L5" s="134"/>
      <c r="M5" s="134"/>
    </row>
    <row r="6" spans="1:13" ht="30" customHeight="1" x14ac:dyDescent="0.45">
      <c r="A6" s="134"/>
      <c r="C6" s="7" t="s">
        <v>167</v>
      </c>
      <c r="D6" s="9"/>
      <c r="E6" s="7" t="s">
        <v>151</v>
      </c>
      <c r="F6" s="9"/>
      <c r="G6" s="7" t="s">
        <v>168</v>
      </c>
      <c r="I6" s="7" t="s">
        <v>167</v>
      </c>
      <c r="J6" s="9"/>
      <c r="K6" s="7" t="s">
        <v>151</v>
      </c>
      <c r="L6" s="9"/>
      <c r="M6" s="7" t="s">
        <v>168</v>
      </c>
    </row>
    <row r="7" spans="1:13" ht="30" customHeight="1" x14ac:dyDescent="0.45">
      <c r="A7" s="9" t="s">
        <v>200</v>
      </c>
      <c r="C7" s="10">
        <v>61386</v>
      </c>
      <c r="E7" s="10">
        <v>0</v>
      </c>
      <c r="G7" s="10">
        <f>C7</f>
        <v>61386</v>
      </c>
      <c r="I7" s="10">
        <v>508925</v>
      </c>
      <c r="K7" s="10">
        <v>0</v>
      </c>
      <c r="M7" s="10">
        <f>I7</f>
        <v>508925</v>
      </c>
    </row>
    <row r="8" spans="1:13" ht="30" customHeight="1" x14ac:dyDescent="0.45">
      <c r="A8" s="8" t="s">
        <v>201</v>
      </c>
      <c r="C8" s="12">
        <v>23976771</v>
      </c>
      <c r="E8" s="12">
        <v>0</v>
      </c>
      <c r="G8" s="12">
        <f>C8</f>
        <v>23976771</v>
      </c>
      <c r="I8" s="12">
        <v>190508728</v>
      </c>
      <c r="K8" s="12">
        <v>0</v>
      </c>
      <c r="M8" s="12">
        <f t="shared" ref="M8:M9" si="0">I8</f>
        <v>190508728</v>
      </c>
    </row>
    <row r="9" spans="1:13" ht="30" customHeight="1" x14ac:dyDescent="0.45">
      <c r="A9" s="8" t="s">
        <v>202</v>
      </c>
      <c r="C9" s="14">
        <v>74063</v>
      </c>
      <c r="E9" s="14">
        <v>0</v>
      </c>
      <c r="G9" s="14">
        <f>C9</f>
        <v>74063</v>
      </c>
      <c r="I9" s="14">
        <v>225047</v>
      </c>
      <c r="K9" s="14">
        <v>0</v>
      </c>
      <c r="M9" s="12">
        <f t="shared" si="0"/>
        <v>225047</v>
      </c>
    </row>
    <row r="10" spans="1:13" ht="30" customHeight="1" x14ac:dyDescent="0.45">
      <c r="A10" s="27" t="s">
        <v>54</v>
      </c>
      <c r="C10" s="33">
        <f>SUM(C7:C9)</f>
        <v>24112220</v>
      </c>
      <c r="D10" s="27"/>
      <c r="E10" s="33">
        <v>0</v>
      </c>
      <c r="F10" s="27"/>
      <c r="G10" s="33">
        <f>SUM(G7:G9)</f>
        <v>24112220</v>
      </c>
      <c r="H10" s="27"/>
      <c r="I10" s="33">
        <f>SUM(I7:I9)</f>
        <v>191242700</v>
      </c>
      <c r="J10" s="27"/>
      <c r="K10" s="33">
        <v>0</v>
      </c>
      <c r="L10" s="27"/>
      <c r="M10" s="33">
        <f>SUM(M7:M9)</f>
        <v>191242700</v>
      </c>
    </row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  <pageSetUpPr fitToPage="1"/>
  </sheetPr>
  <dimension ref="A1:R33"/>
  <sheetViews>
    <sheetView rightToLeft="1" view="pageBreakPreview" topLeftCell="A22" zoomScaleNormal="100" zoomScaleSheetLayoutView="100" workbookViewId="0">
      <selection activeCell="I37" sqref="I37"/>
    </sheetView>
  </sheetViews>
  <sheetFormatPr defaultRowHeight="30" customHeight="1" x14ac:dyDescent="0.2"/>
  <cols>
    <col min="1" max="1" width="40.28515625" style="54" customWidth="1"/>
    <col min="2" max="2" width="1.28515625" style="54" customWidth="1"/>
    <col min="3" max="3" width="13" style="54" customWidth="1"/>
    <col min="4" max="4" width="1.28515625" style="54" customWidth="1"/>
    <col min="5" max="5" width="18.7109375" style="54" customWidth="1"/>
    <col min="6" max="6" width="1.28515625" style="54" customWidth="1"/>
    <col min="7" max="7" width="19" style="46" customWidth="1"/>
    <col min="8" max="8" width="1.28515625" style="54" customWidth="1"/>
    <col min="9" max="9" width="18.5703125" style="54" customWidth="1"/>
    <col min="10" max="10" width="1.28515625" style="54" customWidth="1"/>
    <col min="11" max="11" width="15.140625" style="54" customWidth="1"/>
    <col min="12" max="12" width="1.28515625" style="54" customWidth="1"/>
    <col min="13" max="13" width="17.28515625" style="54" customWidth="1"/>
    <col min="14" max="14" width="1.28515625" style="54" customWidth="1"/>
    <col min="15" max="15" width="18.7109375" style="54" bestFit="1" customWidth="1"/>
    <col min="16" max="16" width="1.28515625" style="54" customWidth="1"/>
    <col min="17" max="17" width="19.140625" style="54" customWidth="1"/>
    <col min="18" max="18" width="1.28515625" style="90" customWidth="1"/>
    <col min="19" max="19" width="0.5703125" style="90" customWidth="1"/>
    <col min="20" max="16384" width="9.140625" style="90"/>
  </cols>
  <sheetData>
    <row r="1" spans="1:18" ht="30" customHeight="1" x14ac:dyDescent="0.2">
      <c r="A1" s="119" t="s">
        <v>188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18" ht="30" customHeight="1" x14ac:dyDescent="0.2">
      <c r="A2" s="132" t="s">
        <v>191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</row>
    <row r="3" spans="1:18" ht="30" customHeight="1" x14ac:dyDescent="0.2">
      <c r="A3" s="132" t="s">
        <v>196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</row>
    <row r="4" spans="1:18" ht="30" customHeight="1" x14ac:dyDescent="0.2">
      <c r="A4" s="133" t="s">
        <v>170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</row>
    <row r="5" spans="1:18" ht="30" customHeight="1" x14ac:dyDescent="0.2">
      <c r="A5" s="123" t="s">
        <v>102</v>
      </c>
      <c r="C5" s="123" t="s">
        <v>116</v>
      </c>
      <c r="D5" s="123"/>
      <c r="E5" s="123"/>
      <c r="F5" s="123"/>
      <c r="G5" s="123"/>
      <c r="H5" s="123"/>
      <c r="I5" s="123"/>
      <c r="K5" s="134" t="s">
        <v>117</v>
      </c>
      <c r="L5" s="134"/>
      <c r="M5" s="134"/>
      <c r="N5" s="134"/>
      <c r="O5" s="134"/>
      <c r="P5" s="134"/>
      <c r="Q5" s="134"/>
      <c r="R5" s="132"/>
    </row>
    <row r="6" spans="1:18" ht="37.5" customHeight="1" x14ac:dyDescent="0.2">
      <c r="A6" s="123"/>
      <c r="C6" s="48" t="s">
        <v>12</v>
      </c>
      <c r="D6" s="65"/>
      <c r="E6" s="48" t="s">
        <v>171</v>
      </c>
      <c r="F6" s="65"/>
      <c r="G6" s="44" t="s">
        <v>172</v>
      </c>
      <c r="H6" s="65"/>
      <c r="I6" s="48" t="s">
        <v>173</v>
      </c>
      <c r="K6" s="48" t="s">
        <v>12</v>
      </c>
      <c r="L6" s="65"/>
      <c r="M6" s="48" t="s">
        <v>171</v>
      </c>
      <c r="N6" s="65"/>
      <c r="O6" s="48" t="s">
        <v>172</v>
      </c>
      <c r="P6" s="65"/>
      <c r="Q6" s="7" t="s">
        <v>173</v>
      </c>
      <c r="R6" s="95"/>
    </row>
    <row r="7" spans="1:18" ht="30" customHeight="1" x14ac:dyDescent="0.2">
      <c r="A7" s="54" t="s">
        <v>26</v>
      </c>
      <c r="C7" s="53">
        <v>209099</v>
      </c>
      <c r="E7" s="53">
        <v>9530145409</v>
      </c>
      <c r="G7" s="46">
        <v>-10432734116</v>
      </c>
      <c r="I7" s="46">
        <f>E7+G7</f>
        <v>-902588707</v>
      </c>
      <c r="K7" s="53">
        <v>2218012</v>
      </c>
      <c r="M7" s="53">
        <v>104876670912</v>
      </c>
      <c r="O7" s="46">
        <v>-114873740426</v>
      </c>
      <c r="Q7" s="46">
        <f>M7+O7</f>
        <v>-9997069514</v>
      </c>
      <c r="R7" s="89"/>
    </row>
    <row r="8" spans="1:18" ht="30" customHeight="1" x14ac:dyDescent="0.2">
      <c r="A8" s="54" t="s">
        <v>31</v>
      </c>
      <c r="C8" s="53">
        <v>2914776</v>
      </c>
      <c r="E8" s="53">
        <v>19998344071</v>
      </c>
      <c r="G8" s="46">
        <v>-21028007129</v>
      </c>
      <c r="I8" s="46">
        <f t="shared" ref="I8:I14" si="0">E8+G8</f>
        <v>-1029663058</v>
      </c>
      <c r="K8" s="53">
        <v>2914776</v>
      </c>
      <c r="M8" s="53">
        <v>19998344071</v>
      </c>
      <c r="O8" s="46">
        <v>-21028007129</v>
      </c>
      <c r="Q8" s="46">
        <f t="shared" ref="Q8:Q15" si="1">M8+O8</f>
        <v>-1029663058</v>
      </c>
      <c r="R8" s="89"/>
    </row>
    <row r="9" spans="1:18" ht="30" customHeight="1" x14ac:dyDescent="0.2">
      <c r="A9" s="54" t="s">
        <v>32</v>
      </c>
      <c r="C9" s="53">
        <v>5297293</v>
      </c>
      <c r="E9" s="53">
        <v>7986444485</v>
      </c>
      <c r="G9" s="46">
        <v>-8882619379</v>
      </c>
      <c r="I9" s="46">
        <f t="shared" si="0"/>
        <v>-896174894</v>
      </c>
      <c r="K9" s="53">
        <v>5297293</v>
      </c>
      <c r="M9" s="53">
        <v>7986444485</v>
      </c>
      <c r="O9" s="46">
        <v>-8882619379</v>
      </c>
      <c r="Q9" s="46">
        <f t="shared" si="1"/>
        <v>-896174894</v>
      </c>
      <c r="R9" s="89"/>
    </row>
    <row r="10" spans="1:18" ht="30" customHeight="1" x14ac:dyDescent="0.2">
      <c r="A10" s="54" t="s">
        <v>38</v>
      </c>
      <c r="C10" s="53">
        <v>6399481</v>
      </c>
      <c r="E10" s="53">
        <v>12377444607</v>
      </c>
      <c r="G10" s="46">
        <v>-10872181980</v>
      </c>
      <c r="I10" s="74">
        <f t="shared" si="0"/>
        <v>1505262627</v>
      </c>
      <c r="K10" s="53">
        <v>6399481</v>
      </c>
      <c r="M10" s="53">
        <v>12377444607</v>
      </c>
      <c r="O10" s="46">
        <v>-10872181980</v>
      </c>
      <c r="Q10" s="46">
        <f t="shared" si="1"/>
        <v>1505262627</v>
      </c>
      <c r="R10" s="89"/>
    </row>
    <row r="11" spans="1:18" ht="30" customHeight="1" x14ac:dyDescent="0.2">
      <c r="A11" s="54" t="s">
        <v>39</v>
      </c>
      <c r="C11" s="53">
        <v>451474</v>
      </c>
      <c r="E11" s="53">
        <v>3467652730</v>
      </c>
      <c r="G11" s="46">
        <v>-3895458604</v>
      </c>
      <c r="I11" s="46">
        <f t="shared" si="0"/>
        <v>-427805874</v>
      </c>
      <c r="K11" s="53">
        <v>451474</v>
      </c>
      <c r="M11" s="53">
        <v>3467652730</v>
      </c>
      <c r="O11" s="46">
        <v>-3895458604</v>
      </c>
      <c r="Q11" s="46">
        <f t="shared" si="1"/>
        <v>-427805874</v>
      </c>
      <c r="R11" s="89"/>
    </row>
    <row r="12" spans="1:18" ht="30" customHeight="1" x14ac:dyDescent="0.2">
      <c r="A12" s="54" t="s">
        <v>40</v>
      </c>
      <c r="C12" s="53">
        <v>14067434</v>
      </c>
      <c r="E12" s="53">
        <v>27589988980</v>
      </c>
      <c r="G12" s="46">
        <v>-37000956909</v>
      </c>
      <c r="I12" s="46">
        <f t="shared" si="0"/>
        <v>-9410967929</v>
      </c>
      <c r="K12" s="53">
        <v>17984648</v>
      </c>
      <c r="M12" s="53">
        <v>35011692744</v>
      </c>
      <c r="O12" s="46">
        <v>-47304233707</v>
      </c>
      <c r="Q12" s="46">
        <f t="shared" si="1"/>
        <v>-12292540963</v>
      </c>
      <c r="R12" s="89"/>
    </row>
    <row r="13" spans="1:18" ht="30" customHeight="1" x14ac:dyDescent="0.2">
      <c r="A13" s="54" t="s">
        <v>43</v>
      </c>
      <c r="C13" s="53">
        <v>5400000</v>
      </c>
      <c r="E13" s="53">
        <v>9468326269</v>
      </c>
      <c r="G13" s="46">
        <v>-9485026288</v>
      </c>
      <c r="I13" s="46">
        <f t="shared" si="0"/>
        <v>-16700019</v>
      </c>
      <c r="K13" s="53">
        <v>5400000</v>
      </c>
      <c r="M13" s="53">
        <v>9468326269</v>
      </c>
      <c r="O13" s="46">
        <v>-9485026288</v>
      </c>
      <c r="Q13" s="46">
        <f t="shared" si="1"/>
        <v>-16700019</v>
      </c>
      <c r="R13" s="89"/>
    </row>
    <row r="14" spans="1:18" ht="30" customHeight="1" x14ac:dyDescent="0.2">
      <c r="A14" s="54" t="s">
        <v>51</v>
      </c>
      <c r="C14" s="53">
        <v>6101790</v>
      </c>
      <c r="E14" s="53">
        <v>7169497381</v>
      </c>
      <c r="G14" s="46">
        <v>-9462155581</v>
      </c>
      <c r="I14" s="46">
        <f t="shared" si="0"/>
        <v>-2292658200</v>
      </c>
      <c r="K14" s="53">
        <v>13500000</v>
      </c>
      <c r="M14" s="53">
        <v>16208492199</v>
      </c>
      <c r="O14" s="46">
        <v>-20934693000</v>
      </c>
      <c r="Q14" s="46">
        <f t="shared" si="1"/>
        <v>-4726200801</v>
      </c>
      <c r="R14" s="89"/>
    </row>
    <row r="15" spans="1:18" ht="30" customHeight="1" x14ac:dyDescent="0.2">
      <c r="A15" s="54" t="s">
        <v>44</v>
      </c>
      <c r="C15" s="53">
        <v>5329540</v>
      </c>
      <c r="E15" s="53">
        <v>13535953770</v>
      </c>
      <c r="G15" s="46">
        <v>-17795408419</v>
      </c>
      <c r="I15" s="46">
        <f>E15+G15</f>
        <v>-4259454649</v>
      </c>
      <c r="K15" s="53">
        <v>14860116</v>
      </c>
      <c r="M15" s="53">
        <v>41724791220</v>
      </c>
      <c r="O15" s="46">
        <v>-49618134622</v>
      </c>
      <c r="Q15" s="46">
        <f t="shared" si="1"/>
        <v>-7893343402</v>
      </c>
      <c r="R15" s="89"/>
    </row>
    <row r="16" spans="1:18" ht="30" customHeight="1" x14ac:dyDescent="0.2">
      <c r="A16" s="54" t="s">
        <v>21</v>
      </c>
      <c r="C16" s="53">
        <v>0</v>
      </c>
      <c r="E16" s="53">
        <v>0</v>
      </c>
      <c r="G16" s="46">
        <v>0</v>
      </c>
      <c r="I16" s="74">
        <v>0</v>
      </c>
      <c r="K16" s="53">
        <v>400001</v>
      </c>
      <c r="M16" s="53">
        <v>2017523887</v>
      </c>
      <c r="O16" s="46">
        <v>-2026780621</v>
      </c>
      <c r="Q16" s="46">
        <v>-9256734</v>
      </c>
      <c r="R16" s="89"/>
    </row>
    <row r="17" spans="1:18" ht="30" customHeight="1" x14ac:dyDescent="0.2">
      <c r="A17" s="54" t="s">
        <v>22</v>
      </c>
      <c r="C17" s="53">
        <v>0</v>
      </c>
      <c r="E17" s="53">
        <v>0</v>
      </c>
      <c r="G17" s="46">
        <v>0</v>
      </c>
      <c r="I17" s="74">
        <v>0</v>
      </c>
      <c r="K17" s="53">
        <v>4976344</v>
      </c>
      <c r="M17" s="53">
        <v>6215020359</v>
      </c>
      <c r="O17" s="46">
        <v>-7365688047</v>
      </c>
      <c r="Q17" s="46">
        <v>-1150667688</v>
      </c>
      <c r="R17" s="89"/>
    </row>
    <row r="18" spans="1:18" ht="30" customHeight="1" x14ac:dyDescent="0.2">
      <c r="A18" s="54" t="s">
        <v>46</v>
      </c>
      <c r="C18" s="53">
        <v>0</v>
      </c>
      <c r="E18" s="53">
        <v>0</v>
      </c>
      <c r="G18" s="46">
        <v>0</v>
      </c>
      <c r="I18" s="74">
        <v>0</v>
      </c>
      <c r="K18" s="53">
        <v>62000000</v>
      </c>
      <c r="M18" s="53">
        <v>108595311333</v>
      </c>
      <c r="O18" s="46">
        <v>-126960066000</v>
      </c>
      <c r="Q18" s="46">
        <v>-18364754667</v>
      </c>
      <c r="R18" s="89"/>
    </row>
    <row r="19" spans="1:18" ht="30" customHeight="1" x14ac:dyDescent="0.2">
      <c r="A19" s="54" t="s">
        <v>42</v>
      </c>
      <c r="C19" s="53">
        <v>0</v>
      </c>
      <c r="E19" s="53">
        <v>0</v>
      </c>
      <c r="G19" s="46">
        <v>0</v>
      </c>
      <c r="I19" s="74">
        <v>0</v>
      </c>
      <c r="K19" s="53">
        <v>600000</v>
      </c>
      <c r="M19" s="53">
        <v>13179268839</v>
      </c>
      <c r="O19" s="46">
        <v>-14701999500</v>
      </c>
      <c r="Q19" s="46">
        <v>-1522730661</v>
      </c>
      <c r="R19" s="89"/>
    </row>
    <row r="20" spans="1:18" ht="30" customHeight="1" x14ac:dyDescent="0.2">
      <c r="A20" s="54" t="s">
        <v>35</v>
      </c>
      <c r="C20" s="53">
        <v>0</v>
      </c>
      <c r="E20" s="53">
        <v>0</v>
      </c>
      <c r="G20" s="46">
        <v>0</v>
      </c>
      <c r="I20" s="74">
        <v>0</v>
      </c>
      <c r="K20" s="53">
        <v>3310946</v>
      </c>
      <c r="M20" s="53">
        <v>24104175787</v>
      </c>
      <c r="O20" s="46">
        <v>-24190657092</v>
      </c>
      <c r="Q20" s="46">
        <v>-86481305</v>
      </c>
      <c r="R20" s="89"/>
    </row>
    <row r="21" spans="1:18" ht="30" customHeight="1" x14ac:dyDescent="0.2">
      <c r="A21" s="54" t="s">
        <v>50</v>
      </c>
      <c r="C21" s="53">
        <v>0</v>
      </c>
      <c r="E21" s="53">
        <v>0</v>
      </c>
      <c r="G21" s="46">
        <v>0</v>
      </c>
      <c r="I21" s="74">
        <v>0</v>
      </c>
      <c r="K21" s="53">
        <v>134406</v>
      </c>
      <c r="M21" s="53">
        <v>395468704</v>
      </c>
      <c r="O21" s="46">
        <v>-477642467</v>
      </c>
      <c r="Q21" s="46">
        <v>-82173763</v>
      </c>
      <c r="R21" s="89"/>
    </row>
    <row r="22" spans="1:18" ht="30" customHeight="1" x14ac:dyDescent="0.2">
      <c r="A22" s="54" t="s">
        <v>25</v>
      </c>
      <c r="C22" s="53">
        <v>0</v>
      </c>
      <c r="E22" s="53">
        <v>0</v>
      </c>
      <c r="G22" s="46">
        <v>0</v>
      </c>
      <c r="I22" s="74">
        <v>0</v>
      </c>
      <c r="K22" s="53">
        <v>5768862</v>
      </c>
      <c r="M22" s="53">
        <v>43081334848</v>
      </c>
      <c r="O22" s="46">
        <v>-49947819641</v>
      </c>
      <c r="Q22" s="46">
        <v>-6866484793</v>
      </c>
      <c r="R22" s="89"/>
    </row>
    <row r="23" spans="1:18" ht="30" customHeight="1" x14ac:dyDescent="0.2">
      <c r="A23" s="54" t="s">
        <v>29</v>
      </c>
      <c r="C23" s="53">
        <v>0</v>
      </c>
      <c r="E23" s="53">
        <v>0</v>
      </c>
      <c r="G23" s="46">
        <v>0</v>
      </c>
      <c r="I23" s="74">
        <v>0</v>
      </c>
      <c r="K23" s="53">
        <v>2388346</v>
      </c>
      <c r="M23" s="53">
        <v>7073122827</v>
      </c>
      <c r="O23" s="46">
        <v>-8206624025</v>
      </c>
      <c r="Q23" s="46">
        <v>-1133501198</v>
      </c>
      <c r="R23" s="89"/>
    </row>
    <row r="24" spans="1:18" ht="30" customHeight="1" x14ac:dyDescent="0.2">
      <c r="A24" s="54" t="s">
        <v>36</v>
      </c>
      <c r="C24" s="53">
        <v>0</v>
      </c>
      <c r="E24" s="53">
        <v>0</v>
      </c>
      <c r="G24" s="46">
        <v>0</v>
      </c>
      <c r="I24" s="74">
        <v>0</v>
      </c>
      <c r="K24" s="53">
        <v>2000000</v>
      </c>
      <c r="M24" s="53">
        <v>6839064075</v>
      </c>
      <c r="O24" s="46">
        <v>-7495137000</v>
      </c>
      <c r="Q24" s="46">
        <v>-656072925</v>
      </c>
      <c r="R24" s="89"/>
    </row>
    <row r="25" spans="1:18" ht="30" customHeight="1" x14ac:dyDescent="0.2">
      <c r="A25" s="54" t="s">
        <v>48</v>
      </c>
      <c r="C25" s="53">
        <v>0</v>
      </c>
      <c r="E25" s="53">
        <v>0</v>
      </c>
      <c r="G25" s="46">
        <v>0</v>
      </c>
      <c r="I25" s="74">
        <v>0</v>
      </c>
      <c r="K25" s="53">
        <v>3950000</v>
      </c>
      <c r="M25" s="53">
        <v>9454650687</v>
      </c>
      <c r="O25" s="46">
        <v>-10632955215</v>
      </c>
      <c r="Q25" s="46">
        <v>-1178304528</v>
      </c>
      <c r="R25" s="89"/>
    </row>
    <row r="26" spans="1:18" ht="30" customHeight="1" x14ac:dyDescent="0.2">
      <c r="A26" s="54" t="s">
        <v>20</v>
      </c>
      <c r="C26" s="53">
        <v>0</v>
      </c>
      <c r="E26" s="53">
        <v>0</v>
      </c>
      <c r="G26" s="46">
        <v>0</v>
      </c>
      <c r="I26" s="74">
        <v>0</v>
      </c>
      <c r="K26" s="53">
        <v>168000000</v>
      </c>
      <c r="M26" s="53">
        <v>73663082056</v>
      </c>
      <c r="O26" s="46">
        <v>-85671205253</v>
      </c>
      <c r="Q26" s="46">
        <v>-12008123197</v>
      </c>
      <c r="R26" s="89"/>
    </row>
    <row r="27" spans="1:18" ht="30" customHeight="1" x14ac:dyDescent="0.2">
      <c r="A27" s="54" t="s">
        <v>33</v>
      </c>
      <c r="C27" s="53">
        <v>0</v>
      </c>
      <c r="E27" s="53">
        <v>0</v>
      </c>
      <c r="G27" s="46">
        <v>0</v>
      </c>
      <c r="I27" s="74">
        <v>0</v>
      </c>
      <c r="K27" s="53">
        <v>1399207</v>
      </c>
      <c r="M27" s="53">
        <v>5604742996</v>
      </c>
      <c r="O27" s="46">
        <v>-6133788377</v>
      </c>
      <c r="Q27" s="46">
        <v>-529045381</v>
      </c>
      <c r="R27" s="89"/>
    </row>
    <row r="28" spans="1:18" ht="30" customHeight="1" x14ac:dyDescent="0.2">
      <c r="A28" s="54" t="s">
        <v>23</v>
      </c>
      <c r="C28" s="53">
        <v>0</v>
      </c>
      <c r="E28" s="53">
        <v>0</v>
      </c>
      <c r="G28" s="46">
        <v>0</v>
      </c>
      <c r="I28" s="74">
        <v>0</v>
      </c>
      <c r="K28" s="53">
        <v>2489383</v>
      </c>
      <c r="M28" s="53">
        <v>9687816091</v>
      </c>
      <c r="O28" s="46">
        <v>-11355807104</v>
      </c>
      <c r="Q28" s="46">
        <v>-1667991013</v>
      </c>
      <c r="R28" s="89"/>
    </row>
    <row r="29" spans="1:18" ht="30" customHeight="1" x14ac:dyDescent="0.2">
      <c r="A29" s="54" t="s">
        <v>53</v>
      </c>
      <c r="C29" s="53">
        <v>0</v>
      </c>
      <c r="E29" s="53">
        <v>0</v>
      </c>
      <c r="G29" s="46">
        <v>0</v>
      </c>
      <c r="I29" s="74">
        <v>0</v>
      </c>
      <c r="K29" s="53">
        <v>600000</v>
      </c>
      <c r="M29" s="53">
        <v>1610739886</v>
      </c>
      <c r="O29" s="46">
        <v>-2254505400</v>
      </c>
      <c r="Q29" s="46">
        <v>-643765514</v>
      </c>
      <c r="R29" s="89"/>
    </row>
    <row r="30" spans="1:18" ht="30" customHeight="1" x14ac:dyDescent="0.2">
      <c r="A30" s="54" t="s">
        <v>121</v>
      </c>
      <c r="C30" s="53">
        <v>0</v>
      </c>
      <c r="E30" s="53">
        <v>0</v>
      </c>
      <c r="G30" s="46">
        <v>0</v>
      </c>
      <c r="I30" s="74">
        <v>0</v>
      </c>
      <c r="K30" s="53">
        <v>208</v>
      </c>
      <c r="M30" s="53">
        <v>685833</v>
      </c>
      <c r="O30" s="46">
        <v>-867988</v>
      </c>
      <c r="Q30" s="46">
        <v>-182155</v>
      </c>
      <c r="R30" s="89"/>
    </row>
    <row r="31" spans="1:18" ht="30" customHeight="1" x14ac:dyDescent="0.2">
      <c r="A31" s="54" t="s">
        <v>122</v>
      </c>
      <c r="C31" s="53">
        <v>0</v>
      </c>
      <c r="E31" s="77">
        <v>0</v>
      </c>
      <c r="G31" s="92">
        <v>0</v>
      </c>
      <c r="I31" s="93">
        <v>0</v>
      </c>
      <c r="K31" s="77">
        <v>41000000</v>
      </c>
      <c r="M31" s="77">
        <v>16699048634</v>
      </c>
      <c r="O31" s="92">
        <v>-16247863502</v>
      </c>
      <c r="Q31" s="159">
        <v>451185132</v>
      </c>
      <c r="R31" s="145"/>
    </row>
    <row r="32" spans="1:18" s="91" customFormat="1" ht="30" customHeight="1" thickBot="1" x14ac:dyDescent="0.25">
      <c r="A32" s="62" t="s">
        <v>54</v>
      </c>
      <c r="B32" s="62"/>
      <c r="C32" s="80">
        <f>SUM(C7:C31)</f>
        <v>46170887</v>
      </c>
      <c r="D32" s="62"/>
      <c r="E32" s="80">
        <f>SUM(E7:E31)</f>
        <v>111123797702</v>
      </c>
      <c r="F32" s="62"/>
      <c r="G32" s="49">
        <f>SUM(G7:G31)</f>
        <v>-128854548405</v>
      </c>
      <c r="H32" s="62"/>
      <c r="I32" s="49">
        <f>SUM(I7:I31)</f>
        <v>-17730750703</v>
      </c>
      <c r="J32" s="62"/>
      <c r="K32" s="80">
        <f>SUM(K7:K31)</f>
        <v>368043503</v>
      </c>
      <c r="L32" s="62"/>
      <c r="M32" s="80">
        <f>SUM(M7:M31)</f>
        <v>579340916079</v>
      </c>
      <c r="N32" s="62"/>
      <c r="O32" s="49">
        <f>SUM(O7:O31)</f>
        <v>-660563502367</v>
      </c>
      <c r="P32" s="62"/>
      <c r="Q32" s="49">
        <f>SUM(Q7:R31)</f>
        <v>-81222586288</v>
      </c>
      <c r="R32" s="94"/>
    </row>
    <row r="33" ht="30" customHeight="1" thickTop="1" x14ac:dyDescent="0.2"/>
  </sheetData>
  <mergeCells count="8">
    <mergeCell ref="Q31:R31"/>
    <mergeCell ref="A1:Q1"/>
    <mergeCell ref="A2:R2"/>
    <mergeCell ref="A3:R3"/>
    <mergeCell ref="A4:R4"/>
    <mergeCell ref="A5:A6"/>
    <mergeCell ref="C5:I5"/>
    <mergeCell ref="K5:R5"/>
  </mergeCells>
  <pageMargins left="0.39" right="0.39" top="0.39" bottom="0.39" header="0" footer="0"/>
  <pageSetup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D44"/>
  <sheetViews>
    <sheetView rightToLeft="1" view="pageBreakPreview" zoomScaleNormal="100" zoomScaleSheetLayoutView="100" workbookViewId="0">
      <selection activeCell="Y9" sqref="Y9"/>
    </sheetView>
  </sheetViews>
  <sheetFormatPr defaultRowHeight="30" customHeight="1" x14ac:dyDescent="0.45"/>
  <cols>
    <col min="1" max="2" width="2.5703125" style="54" customWidth="1"/>
    <col min="3" max="3" width="23.42578125" style="54" customWidth="1"/>
    <col min="4" max="4" width="1.28515625" style="54" customWidth="1"/>
    <col min="5" max="5" width="14" style="54" bestFit="1" customWidth="1"/>
    <col min="6" max="6" width="1.28515625" style="54" customWidth="1"/>
    <col min="7" max="7" width="18.7109375" style="54" bestFit="1" customWidth="1"/>
    <col min="8" max="8" width="1.28515625" style="54" customWidth="1"/>
    <col min="9" max="9" width="19.28515625" style="54" bestFit="1" customWidth="1"/>
    <col min="10" max="10" width="1.28515625" style="54" customWidth="1"/>
    <col min="11" max="11" width="16.140625" style="54" customWidth="1"/>
    <col min="12" max="12" width="1.28515625" style="54" customWidth="1"/>
    <col min="13" max="13" width="17.140625" style="54" customWidth="1"/>
    <col min="14" max="14" width="1.28515625" style="54" customWidth="1"/>
    <col min="15" max="15" width="16.140625" style="46" customWidth="1"/>
    <col min="16" max="16" width="1.28515625" style="54" customWidth="1"/>
    <col min="17" max="17" width="18" style="54" customWidth="1"/>
    <col min="18" max="18" width="1.28515625" style="54" customWidth="1"/>
    <col min="19" max="19" width="17.5703125" style="54" customWidth="1"/>
    <col min="20" max="20" width="1.28515625" style="54" customWidth="1"/>
    <col min="21" max="21" width="17.85546875" style="54" customWidth="1"/>
    <col min="22" max="22" width="1.28515625" style="54" customWidth="1"/>
    <col min="23" max="23" width="19.7109375" style="54" customWidth="1"/>
    <col min="24" max="24" width="1.28515625" style="54" customWidth="1"/>
    <col min="25" max="25" width="20.28515625" style="54" customWidth="1"/>
    <col min="26" max="26" width="1.28515625" style="54" customWidth="1"/>
    <col min="27" max="27" width="13.140625" style="54" customWidth="1"/>
    <col min="28" max="28" width="0.28515625" style="63" customWidth="1"/>
    <col min="29" max="29" width="5.42578125" style="63" customWidth="1"/>
    <col min="30" max="30" width="9.140625" style="63"/>
    <col min="31" max="16384" width="9.140625" style="18"/>
  </cols>
  <sheetData>
    <row r="1" spans="1:27" ht="30" customHeight="1" x14ac:dyDescent="0.45">
      <c r="A1" s="119" t="s">
        <v>188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</row>
    <row r="2" spans="1:27" ht="30" customHeight="1" x14ac:dyDescent="0.45">
      <c r="A2" s="119" t="s">
        <v>189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</row>
    <row r="3" spans="1:27" ht="30" customHeight="1" x14ac:dyDescent="0.45">
      <c r="A3" s="119" t="s">
        <v>196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</row>
    <row r="4" spans="1:27" ht="30" customHeight="1" x14ac:dyDescent="0.45">
      <c r="A4" s="64" t="s">
        <v>3</v>
      </c>
      <c r="B4" s="120" t="s">
        <v>4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</row>
    <row r="5" spans="1:27" ht="30" customHeight="1" x14ac:dyDescent="0.45">
      <c r="A5" s="121" t="s">
        <v>5</v>
      </c>
      <c r="B5" s="121"/>
      <c r="C5" s="122" t="s">
        <v>6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</row>
    <row r="6" spans="1:27" ht="30" customHeight="1" x14ac:dyDescent="0.45">
      <c r="A6" s="131"/>
      <c r="B6" s="131"/>
      <c r="C6" s="131"/>
      <c r="E6" s="123" t="s">
        <v>9</v>
      </c>
      <c r="F6" s="123"/>
      <c r="G6" s="123"/>
      <c r="H6" s="123"/>
      <c r="I6" s="123"/>
      <c r="K6" s="123" t="s">
        <v>8</v>
      </c>
      <c r="L6" s="123"/>
      <c r="M6" s="123"/>
      <c r="N6" s="123"/>
      <c r="O6" s="123"/>
      <c r="P6" s="123"/>
      <c r="Q6" s="123"/>
      <c r="S6" s="123" t="s">
        <v>195</v>
      </c>
      <c r="T6" s="123"/>
      <c r="U6" s="123"/>
      <c r="V6" s="123"/>
      <c r="W6" s="123"/>
      <c r="X6" s="123"/>
      <c r="Y6" s="123"/>
      <c r="Z6" s="123"/>
      <c r="AA6" s="123"/>
    </row>
    <row r="7" spans="1:27" ht="30" customHeight="1" x14ac:dyDescent="0.45">
      <c r="A7" s="119" t="s">
        <v>186</v>
      </c>
      <c r="B7" s="119"/>
      <c r="C7" s="119"/>
      <c r="E7" s="125" t="s">
        <v>12</v>
      </c>
      <c r="F7" s="65"/>
      <c r="G7" s="125" t="s">
        <v>13</v>
      </c>
      <c r="H7" s="65"/>
      <c r="I7" s="125" t="s">
        <v>14</v>
      </c>
      <c r="K7" s="124" t="s">
        <v>10</v>
      </c>
      <c r="L7" s="124"/>
      <c r="M7" s="124"/>
      <c r="N7" s="65"/>
      <c r="O7" s="124" t="s">
        <v>11</v>
      </c>
      <c r="P7" s="124"/>
      <c r="Q7" s="124"/>
      <c r="S7" s="125" t="s">
        <v>12</v>
      </c>
      <c r="T7" s="65"/>
      <c r="U7" s="125" t="s">
        <v>16</v>
      </c>
      <c r="V7" s="65"/>
      <c r="W7" s="125" t="s">
        <v>13</v>
      </c>
      <c r="X7" s="65"/>
      <c r="Y7" s="125" t="s">
        <v>14</v>
      </c>
      <c r="Z7" s="65"/>
      <c r="AA7" s="127" t="s">
        <v>17</v>
      </c>
    </row>
    <row r="8" spans="1:27" ht="30" customHeight="1" x14ac:dyDescent="0.45">
      <c r="A8" s="126"/>
      <c r="B8" s="126"/>
      <c r="C8" s="126"/>
      <c r="E8" s="126"/>
      <c r="G8" s="126"/>
      <c r="I8" s="126"/>
      <c r="K8" s="66" t="s">
        <v>12</v>
      </c>
      <c r="L8" s="65"/>
      <c r="M8" s="66" t="s">
        <v>13</v>
      </c>
      <c r="O8" s="67" t="s">
        <v>12</v>
      </c>
      <c r="P8" s="65"/>
      <c r="Q8" s="66" t="s">
        <v>15</v>
      </c>
      <c r="S8" s="126"/>
      <c r="U8" s="126"/>
      <c r="W8" s="126"/>
      <c r="Y8" s="126"/>
      <c r="AA8" s="128"/>
    </row>
    <row r="9" spans="1:27" ht="30" customHeight="1" x14ac:dyDescent="0.45">
      <c r="A9" s="129" t="s">
        <v>18</v>
      </c>
      <c r="B9" s="129"/>
      <c r="C9" s="129"/>
      <c r="E9" s="52">
        <v>75</v>
      </c>
      <c r="G9" s="52">
        <v>4112010</v>
      </c>
      <c r="I9" s="52">
        <v>7786393.6500000004</v>
      </c>
      <c r="K9" s="52">
        <v>0</v>
      </c>
      <c r="M9" s="52">
        <v>0</v>
      </c>
      <c r="O9" s="68">
        <v>0</v>
      </c>
      <c r="P9" s="69"/>
      <c r="Q9" s="70">
        <v>0</v>
      </c>
      <c r="S9" s="52">
        <f>E9+K9+O9</f>
        <v>75</v>
      </c>
      <c r="U9" s="52">
        <v>93500</v>
      </c>
      <c r="W9" s="52">
        <v>4112010</v>
      </c>
      <c r="Y9" s="52">
        <v>6970776</v>
      </c>
      <c r="AA9" s="71">
        <v>0</v>
      </c>
    </row>
    <row r="10" spans="1:27" ht="30" customHeight="1" x14ac:dyDescent="0.45">
      <c r="A10" s="130" t="s">
        <v>19</v>
      </c>
      <c r="B10" s="130"/>
      <c r="C10" s="130"/>
      <c r="E10" s="53">
        <v>8099986</v>
      </c>
      <c r="G10" s="53">
        <v>49489604218</v>
      </c>
      <c r="I10" s="53">
        <v>38165489734.842003</v>
      </c>
      <c r="K10" s="53">
        <v>0</v>
      </c>
      <c r="M10" s="53">
        <v>0</v>
      </c>
      <c r="O10" s="73">
        <v>0</v>
      </c>
      <c r="P10" s="69"/>
      <c r="Q10" s="74">
        <v>0</v>
      </c>
      <c r="S10" s="53">
        <f t="shared" ref="S10:S42" si="0">E10+K10+O10</f>
        <v>8099986</v>
      </c>
      <c r="U10" s="53">
        <v>5060</v>
      </c>
      <c r="W10" s="53">
        <v>49489604218</v>
      </c>
      <c r="Y10" s="53">
        <v>40742062881</v>
      </c>
      <c r="AA10" s="75">
        <v>1.62</v>
      </c>
    </row>
    <row r="11" spans="1:27" ht="30" customHeight="1" x14ac:dyDescent="0.45">
      <c r="A11" s="130" t="s">
        <v>20</v>
      </c>
      <c r="B11" s="130"/>
      <c r="C11" s="130"/>
      <c r="E11" s="53">
        <v>227199961</v>
      </c>
      <c r="G11" s="53">
        <v>126521040240</v>
      </c>
      <c r="I11" s="53">
        <v>80853627401.073898</v>
      </c>
      <c r="K11" s="53">
        <v>0</v>
      </c>
      <c r="M11" s="53">
        <v>0</v>
      </c>
      <c r="O11" s="73">
        <v>0</v>
      </c>
      <c r="P11" s="69"/>
      <c r="Q11" s="74">
        <v>0</v>
      </c>
      <c r="S11" s="53">
        <f t="shared" si="0"/>
        <v>227199961</v>
      </c>
      <c r="U11" s="53">
        <v>392</v>
      </c>
      <c r="W11" s="53">
        <v>126521040240</v>
      </c>
      <c r="Y11" s="53">
        <v>88532463523</v>
      </c>
      <c r="AA11" s="75">
        <v>3.52</v>
      </c>
    </row>
    <row r="12" spans="1:27" ht="30" customHeight="1" x14ac:dyDescent="0.45">
      <c r="A12" s="130" t="s">
        <v>21</v>
      </c>
      <c r="B12" s="130"/>
      <c r="C12" s="130"/>
      <c r="E12" s="53">
        <v>15191844</v>
      </c>
      <c r="G12" s="53">
        <v>65401817600</v>
      </c>
      <c r="I12" s="53">
        <v>55814968544.227203</v>
      </c>
      <c r="K12" s="74">
        <v>2500000</v>
      </c>
      <c r="M12" s="53">
        <v>9109314394</v>
      </c>
      <c r="O12" s="73">
        <v>0</v>
      </c>
      <c r="Q12" s="53">
        <v>0</v>
      </c>
      <c r="S12" s="53">
        <f t="shared" si="0"/>
        <v>17691844</v>
      </c>
      <c r="U12" s="53">
        <v>3709</v>
      </c>
      <c r="W12" s="53">
        <f>G12+M12</f>
        <v>74511131994</v>
      </c>
      <c r="Y12" s="53">
        <v>65228616052</v>
      </c>
      <c r="AA12" s="75">
        <v>2.59</v>
      </c>
    </row>
    <row r="13" spans="1:27" ht="30" customHeight="1" x14ac:dyDescent="0.45">
      <c r="A13" s="130" t="s">
        <v>24</v>
      </c>
      <c r="B13" s="130"/>
      <c r="C13" s="130"/>
      <c r="E13" s="53">
        <v>3921593</v>
      </c>
      <c r="G13" s="53">
        <v>96181893510</v>
      </c>
      <c r="I13" s="53">
        <v>92973489591.352493</v>
      </c>
      <c r="K13" s="53">
        <v>976508</v>
      </c>
      <c r="M13" s="53">
        <v>22969424397</v>
      </c>
      <c r="O13" s="73">
        <v>0</v>
      </c>
      <c r="Q13" s="53">
        <v>0</v>
      </c>
      <c r="S13" s="53">
        <f t="shared" si="0"/>
        <v>4898101</v>
      </c>
      <c r="U13" s="53">
        <v>23000</v>
      </c>
      <c r="W13" s="53">
        <f>96181893510+M13</f>
        <v>119151317907</v>
      </c>
      <c r="Y13" s="53">
        <v>111986017878</v>
      </c>
      <c r="AA13" s="75">
        <v>4.46</v>
      </c>
    </row>
    <row r="14" spans="1:27" ht="30" customHeight="1" x14ac:dyDescent="0.45">
      <c r="A14" s="130" t="s">
        <v>25</v>
      </c>
      <c r="B14" s="130"/>
      <c r="C14" s="130"/>
      <c r="E14" s="53">
        <v>510051</v>
      </c>
      <c r="G14" s="53">
        <v>3692172675</v>
      </c>
      <c r="I14" s="53">
        <v>3538973051.9190001</v>
      </c>
      <c r="K14" s="53">
        <v>0</v>
      </c>
      <c r="M14" s="53">
        <v>0</v>
      </c>
      <c r="O14" s="73">
        <v>0</v>
      </c>
      <c r="Q14" s="53">
        <v>0</v>
      </c>
      <c r="S14" s="53">
        <f t="shared" si="0"/>
        <v>510051</v>
      </c>
      <c r="U14" s="53">
        <v>7460</v>
      </c>
      <c r="W14" s="53">
        <v>3692172675</v>
      </c>
      <c r="Y14" s="53">
        <v>3782340826</v>
      </c>
      <c r="AA14" s="75">
        <v>0.15</v>
      </c>
    </row>
    <row r="15" spans="1:27" ht="30" customHeight="1" x14ac:dyDescent="0.45">
      <c r="A15" s="130" t="s">
        <v>26</v>
      </c>
      <c r="B15" s="130"/>
      <c r="C15" s="130"/>
      <c r="E15" s="53">
        <v>154000</v>
      </c>
      <c r="G15" s="53">
        <v>8244228246</v>
      </c>
      <c r="I15" s="53">
        <v>6536673990</v>
      </c>
      <c r="K15" s="53">
        <v>55099</v>
      </c>
      <c r="M15" s="53">
        <v>2426456608</v>
      </c>
      <c r="O15" s="76">
        <v>-209099</v>
      </c>
      <c r="Q15" s="53">
        <v>9530145409</v>
      </c>
      <c r="S15" s="53">
        <f t="shared" si="0"/>
        <v>0</v>
      </c>
      <c r="U15" s="53">
        <v>0</v>
      </c>
      <c r="W15" s="53">
        <v>0</v>
      </c>
      <c r="Y15" s="53">
        <v>0</v>
      </c>
      <c r="AA15" s="75">
        <v>0</v>
      </c>
    </row>
    <row r="16" spans="1:27" ht="30" customHeight="1" x14ac:dyDescent="0.45">
      <c r="A16" s="130" t="s">
        <v>199</v>
      </c>
      <c r="B16" s="130"/>
      <c r="C16" s="130"/>
      <c r="E16" s="53">
        <v>60439089</v>
      </c>
      <c r="G16" s="53">
        <v>360359301514</v>
      </c>
      <c r="I16" s="53">
        <v>282974333940.32001</v>
      </c>
      <c r="K16" s="53">
        <v>0</v>
      </c>
      <c r="M16" s="53">
        <v>0</v>
      </c>
      <c r="O16" s="73">
        <v>0</v>
      </c>
      <c r="P16" s="69"/>
      <c r="Q16" s="74">
        <v>0</v>
      </c>
      <c r="S16" s="53">
        <f t="shared" si="0"/>
        <v>60439089</v>
      </c>
      <c r="U16" s="53">
        <v>4820</v>
      </c>
      <c r="W16" s="53">
        <v>360359301514</v>
      </c>
      <c r="Y16" s="53">
        <v>289583076347</v>
      </c>
      <c r="AA16" s="75">
        <v>11.52</v>
      </c>
    </row>
    <row r="17" spans="1:27" ht="30" customHeight="1" x14ac:dyDescent="0.45">
      <c r="A17" s="130" t="s">
        <v>27</v>
      </c>
      <c r="B17" s="130"/>
      <c r="C17" s="130"/>
      <c r="E17" s="53">
        <v>11750844</v>
      </c>
      <c r="G17" s="53">
        <v>113127797914</v>
      </c>
      <c r="I17" s="53">
        <v>114356270221.578</v>
      </c>
      <c r="K17" s="53">
        <v>654738</v>
      </c>
      <c r="M17" s="53">
        <v>6488501113</v>
      </c>
      <c r="O17" s="73">
        <v>0</v>
      </c>
      <c r="P17" s="69"/>
      <c r="Q17" s="74">
        <v>0</v>
      </c>
      <c r="S17" s="53">
        <f t="shared" si="0"/>
        <v>12405582</v>
      </c>
      <c r="U17" s="53">
        <v>10210</v>
      </c>
      <c r="W17" s="53">
        <f>113127797914+M17</f>
        <v>119616299027</v>
      </c>
      <c r="Y17" s="53">
        <v>125907359316</v>
      </c>
      <c r="AA17" s="75">
        <v>5.01</v>
      </c>
    </row>
    <row r="18" spans="1:27" ht="30" customHeight="1" x14ac:dyDescent="0.45">
      <c r="A18" s="130" t="s">
        <v>28</v>
      </c>
      <c r="B18" s="130"/>
      <c r="C18" s="130"/>
      <c r="E18" s="53">
        <v>771428</v>
      </c>
      <c r="G18" s="53">
        <v>2180826956</v>
      </c>
      <c r="I18" s="53">
        <v>1341199667.9466</v>
      </c>
      <c r="K18" s="53">
        <v>0</v>
      </c>
      <c r="M18" s="53">
        <v>0</v>
      </c>
      <c r="O18" s="73">
        <v>0</v>
      </c>
      <c r="P18" s="69"/>
      <c r="Q18" s="74">
        <v>0</v>
      </c>
      <c r="S18" s="53">
        <f t="shared" si="0"/>
        <v>771428</v>
      </c>
      <c r="U18" s="53">
        <v>1699</v>
      </c>
      <c r="W18" s="53">
        <v>2180826956</v>
      </c>
      <c r="Y18" s="53">
        <v>1302857768</v>
      </c>
      <c r="AA18" s="75">
        <v>0.05</v>
      </c>
    </row>
    <row r="19" spans="1:27" ht="30" customHeight="1" x14ac:dyDescent="0.45">
      <c r="A19" s="130" t="s">
        <v>29</v>
      </c>
      <c r="B19" s="130"/>
      <c r="C19" s="130"/>
      <c r="E19" s="53">
        <v>3888945</v>
      </c>
      <c r="G19" s="53">
        <v>13362850043</v>
      </c>
      <c r="I19" s="53">
        <v>11597417331.75</v>
      </c>
      <c r="K19" s="53">
        <v>0</v>
      </c>
      <c r="M19" s="53">
        <v>0</v>
      </c>
      <c r="O19" s="73">
        <v>0</v>
      </c>
      <c r="P19" s="69"/>
      <c r="Q19" s="74">
        <v>0</v>
      </c>
      <c r="S19" s="53">
        <f t="shared" si="0"/>
        <v>3888945</v>
      </c>
      <c r="U19" s="53">
        <v>2793</v>
      </c>
      <c r="W19" s="53">
        <v>13362850043</v>
      </c>
      <c r="Y19" s="53">
        <v>10797195536</v>
      </c>
      <c r="AA19" s="75">
        <v>0.43</v>
      </c>
    </row>
    <row r="20" spans="1:27" ht="30" customHeight="1" x14ac:dyDescent="0.45">
      <c r="A20" s="130" t="s">
        <v>30</v>
      </c>
      <c r="B20" s="130"/>
      <c r="C20" s="130"/>
      <c r="E20" s="53">
        <v>39815909</v>
      </c>
      <c r="G20" s="53">
        <v>157055834229</v>
      </c>
      <c r="I20" s="53">
        <v>121467964323.91</v>
      </c>
      <c r="K20" s="53">
        <v>0</v>
      </c>
      <c r="M20" s="53">
        <v>0</v>
      </c>
      <c r="O20" s="73">
        <v>0</v>
      </c>
      <c r="P20" s="69"/>
      <c r="Q20" s="74">
        <v>0</v>
      </c>
      <c r="S20" s="53">
        <f t="shared" si="0"/>
        <v>39815909</v>
      </c>
      <c r="U20" s="53">
        <v>3572</v>
      </c>
      <c r="W20" s="53">
        <v>157055834229</v>
      </c>
      <c r="Y20" s="53">
        <v>141376203508</v>
      </c>
      <c r="AA20" s="75">
        <v>5.62</v>
      </c>
    </row>
    <row r="21" spans="1:27" ht="30" customHeight="1" x14ac:dyDescent="0.45">
      <c r="A21" s="130" t="s">
        <v>31</v>
      </c>
      <c r="B21" s="130"/>
      <c r="C21" s="130"/>
      <c r="E21" s="53">
        <v>13314776</v>
      </c>
      <c r="G21" s="53">
        <v>99739666694</v>
      </c>
      <c r="I21" s="53">
        <v>75310297041.132004</v>
      </c>
      <c r="K21" s="53">
        <v>0</v>
      </c>
      <c r="M21" s="53">
        <v>0</v>
      </c>
      <c r="O21" s="46">
        <v>-2914776</v>
      </c>
      <c r="Q21" s="53">
        <v>19998344071</v>
      </c>
      <c r="S21" s="53">
        <f t="shared" si="0"/>
        <v>10400000</v>
      </c>
      <c r="U21" s="53">
        <v>6900</v>
      </c>
      <c r="W21" s="53">
        <v>77905536715</v>
      </c>
      <c r="Y21" s="53">
        <v>71333028000</v>
      </c>
      <c r="AA21" s="75">
        <v>2.84</v>
      </c>
    </row>
    <row r="22" spans="1:27" ht="30" customHeight="1" x14ac:dyDescent="0.45">
      <c r="A22" s="130" t="s">
        <v>32</v>
      </c>
      <c r="B22" s="130"/>
      <c r="C22" s="130"/>
      <c r="E22" s="53">
        <v>36197293</v>
      </c>
      <c r="G22" s="53">
        <v>58464188479</v>
      </c>
      <c r="I22" s="53">
        <v>56491612997.440498</v>
      </c>
      <c r="K22" s="53">
        <v>0</v>
      </c>
      <c r="M22" s="53">
        <v>0</v>
      </c>
      <c r="O22" s="46">
        <v>-5297293</v>
      </c>
      <c r="Q22" s="53">
        <v>7986444485</v>
      </c>
      <c r="S22" s="53">
        <f t="shared" si="0"/>
        <v>30900000</v>
      </c>
      <c r="U22" s="53">
        <v>1561</v>
      </c>
      <c r="W22" s="53">
        <v>49908246566</v>
      </c>
      <c r="Y22" s="53">
        <v>47947902345</v>
      </c>
      <c r="AA22" s="75">
        <v>1.91</v>
      </c>
    </row>
    <row r="23" spans="1:27" ht="30" customHeight="1" x14ac:dyDescent="0.45">
      <c r="A23" s="130" t="s">
        <v>33</v>
      </c>
      <c r="B23" s="130"/>
      <c r="C23" s="130"/>
      <c r="E23" s="53">
        <v>1028473</v>
      </c>
      <c r="G23" s="53">
        <v>5129381595</v>
      </c>
      <c r="I23" s="53">
        <v>4043408431.24575</v>
      </c>
      <c r="K23" s="53">
        <v>0</v>
      </c>
      <c r="M23" s="53">
        <v>0</v>
      </c>
      <c r="O23" s="73">
        <v>0</v>
      </c>
      <c r="Q23" s="53">
        <v>0</v>
      </c>
      <c r="S23" s="53">
        <f t="shared" si="0"/>
        <v>1028473</v>
      </c>
      <c r="U23" s="53">
        <v>4074</v>
      </c>
      <c r="W23" s="53">
        <v>5129381595</v>
      </c>
      <c r="Y23" s="53">
        <v>4165068508</v>
      </c>
      <c r="AA23" s="75">
        <v>0.17</v>
      </c>
    </row>
    <row r="24" spans="1:27" ht="30" customHeight="1" x14ac:dyDescent="0.45">
      <c r="A24" s="130" t="s">
        <v>34</v>
      </c>
      <c r="B24" s="130"/>
      <c r="C24" s="130"/>
      <c r="E24" s="53">
        <v>7715495</v>
      </c>
      <c r="G24" s="53">
        <v>87743131331</v>
      </c>
      <c r="I24" s="53">
        <v>72861084145.125</v>
      </c>
      <c r="K24" s="53">
        <v>1000000</v>
      </c>
      <c r="M24" s="53">
        <v>9088499969</v>
      </c>
      <c r="O24" s="73">
        <v>0</v>
      </c>
      <c r="Q24" s="53">
        <v>0</v>
      </c>
      <c r="S24" s="53">
        <f t="shared" si="0"/>
        <v>8715495</v>
      </c>
      <c r="U24" s="53">
        <v>8900</v>
      </c>
      <c r="W24" s="53">
        <f>87743131331+M24</f>
        <v>96831631300</v>
      </c>
      <c r="Y24" s="53">
        <v>77106376462</v>
      </c>
      <c r="AA24" s="75">
        <v>3.07</v>
      </c>
    </row>
    <row r="25" spans="1:27" ht="30" customHeight="1" x14ac:dyDescent="0.45">
      <c r="A25" s="130" t="s">
        <v>35</v>
      </c>
      <c r="B25" s="130"/>
      <c r="C25" s="130"/>
      <c r="E25" s="53">
        <v>1189964</v>
      </c>
      <c r="G25" s="53">
        <v>8043026119</v>
      </c>
      <c r="I25" s="53">
        <v>8161897627.9799995</v>
      </c>
      <c r="K25" s="53">
        <v>0</v>
      </c>
      <c r="M25" s="53">
        <v>0</v>
      </c>
      <c r="O25" s="73">
        <v>0</v>
      </c>
      <c r="Q25" s="53">
        <v>0</v>
      </c>
      <c r="S25" s="53">
        <f t="shared" si="0"/>
        <v>1189964</v>
      </c>
      <c r="U25" s="53">
        <v>7090</v>
      </c>
      <c r="W25" s="53">
        <v>8043026119</v>
      </c>
      <c r="Y25" s="53">
        <v>8386645534</v>
      </c>
      <c r="AA25" s="75">
        <v>0.33</v>
      </c>
    </row>
    <row r="26" spans="1:27" ht="30" customHeight="1" x14ac:dyDescent="0.45">
      <c r="A26" s="130" t="s">
        <v>36</v>
      </c>
      <c r="B26" s="130"/>
      <c r="C26" s="130"/>
      <c r="E26" s="53">
        <v>41500000</v>
      </c>
      <c r="G26" s="53">
        <v>148942404089</v>
      </c>
      <c r="I26" s="53">
        <v>136795196700</v>
      </c>
      <c r="K26" s="53">
        <v>0</v>
      </c>
      <c r="M26" s="53">
        <v>0</v>
      </c>
      <c r="O26" s="73">
        <v>0</v>
      </c>
      <c r="Q26" s="53">
        <v>0</v>
      </c>
      <c r="S26" s="53">
        <f t="shared" si="0"/>
        <v>41500000</v>
      </c>
      <c r="U26" s="53">
        <v>3652</v>
      </c>
      <c r="W26" s="53">
        <v>148942404089</v>
      </c>
      <c r="Y26" s="53">
        <v>150656229900</v>
      </c>
      <c r="AA26" s="75">
        <v>5.99</v>
      </c>
    </row>
    <row r="27" spans="1:27" ht="30" customHeight="1" x14ac:dyDescent="0.45">
      <c r="A27" s="130" t="s">
        <v>37</v>
      </c>
      <c r="B27" s="130"/>
      <c r="C27" s="130"/>
      <c r="E27" s="53">
        <v>38519814</v>
      </c>
      <c r="G27" s="53">
        <v>172126121018</v>
      </c>
      <c r="I27" s="53">
        <v>183756690691.05301</v>
      </c>
      <c r="K27" s="53">
        <v>500000</v>
      </c>
      <c r="M27" s="53">
        <v>2258949262</v>
      </c>
      <c r="O27" s="46">
        <v>0</v>
      </c>
      <c r="Q27" s="53">
        <v>0</v>
      </c>
      <c r="S27" s="53">
        <f t="shared" si="0"/>
        <v>39019814</v>
      </c>
      <c r="U27" s="53">
        <v>4177</v>
      </c>
      <c r="W27" s="53">
        <f>172126121018+M27</f>
        <v>174385070280</v>
      </c>
      <c r="Y27" s="53">
        <v>162015997788</v>
      </c>
      <c r="AA27" s="75">
        <v>6.45</v>
      </c>
    </row>
    <row r="28" spans="1:27" ht="30" customHeight="1" x14ac:dyDescent="0.45">
      <c r="A28" s="130" t="s">
        <v>38</v>
      </c>
      <c r="B28" s="130"/>
      <c r="C28" s="130"/>
      <c r="E28" s="53">
        <v>42645210</v>
      </c>
      <c r="G28" s="53">
        <v>73223044466</v>
      </c>
      <c r="I28" s="53">
        <v>71853543345.847504</v>
      </c>
      <c r="K28" s="53">
        <v>23179055</v>
      </c>
      <c r="M28" s="53">
        <v>41272113063</v>
      </c>
      <c r="O28" s="46">
        <v>-6399481</v>
      </c>
      <c r="Q28" s="53">
        <v>12377444607</v>
      </c>
      <c r="S28" s="53">
        <f t="shared" si="0"/>
        <v>59424784</v>
      </c>
      <c r="U28" s="53">
        <v>1896</v>
      </c>
      <c r="W28" s="53">
        <v>103363858376</v>
      </c>
      <c r="Y28" s="53">
        <v>111999007591</v>
      </c>
      <c r="AA28" s="75">
        <v>4.46</v>
      </c>
    </row>
    <row r="29" spans="1:27" ht="30" customHeight="1" x14ac:dyDescent="0.45">
      <c r="A29" s="130" t="s">
        <v>39</v>
      </c>
      <c r="B29" s="130"/>
      <c r="C29" s="130"/>
      <c r="E29" s="53">
        <v>50211631</v>
      </c>
      <c r="G29" s="53">
        <v>383997804627</v>
      </c>
      <c r="I29" s="53">
        <v>381833469235.95801</v>
      </c>
      <c r="K29" s="53">
        <v>85077</v>
      </c>
      <c r="M29" s="53">
        <v>644184002</v>
      </c>
      <c r="O29" s="46">
        <v>-451474</v>
      </c>
      <c r="Q29" s="53">
        <v>3467652730</v>
      </c>
      <c r="S29" s="53">
        <f t="shared" si="0"/>
        <v>49845234</v>
      </c>
      <c r="U29" s="53">
        <v>7230</v>
      </c>
      <c r="W29" s="53">
        <v>381189359937</v>
      </c>
      <c r="Y29" s="53">
        <v>358236774621</v>
      </c>
      <c r="AA29" s="75">
        <v>14.25</v>
      </c>
    </row>
    <row r="30" spans="1:27" ht="30" customHeight="1" x14ac:dyDescent="0.45">
      <c r="A30" s="130" t="s">
        <v>40</v>
      </c>
      <c r="B30" s="130"/>
      <c r="C30" s="130"/>
      <c r="E30" s="53">
        <v>77067434</v>
      </c>
      <c r="G30" s="53">
        <v>196741455140</v>
      </c>
      <c r="I30" s="53">
        <v>145556877258.63</v>
      </c>
      <c r="K30" s="53">
        <v>0</v>
      </c>
      <c r="M30" s="53">
        <v>0</v>
      </c>
      <c r="O30" s="76">
        <v>-14067434</v>
      </c>
      <c r="Q30" s="53">
        <v>27589988980</v>
      </c>
      <c r="S30" s="53">
        <f t="shared" si="0"/>
        <v>63000000</v>
      </c>
      <c r="U30" s="53">
        <v>1993</v>
      </c>
      <c r="W30" s="53">
        <v>160829432500</v>
      </c>
      <c r="Y30" s="53">
        <v>124811923950</v>
      </c>
      <c r="AA30" s="75">
        <v>4.97</v>
      </c>
    </row>
    <row r="31" spans="1:27" ht="30" customHeight="1" x14ac:dyDescent="0.45">
      <c r="A31" s="130" t="s">
        <v>41</v>
      </c>
      <c r="B31" s="130"/>
      <c r="C31" s="130"/>
      <c r="E31" s="53">
        <v>9253912</v>
      </c>
      <c r="G31" s="53">
        <v>150386529366</v>
      </c>
      <c r="I31" s="53">
        <v>143502079088.16</v>
      </c>
      <c r="K31" s="53">
        <v>200000</v>
      </c>
      <c r="M31" s="53">
        <v>3140876719</v>
      </c>
      <c r="O31" s="73">
        <v>0</v>
      </c>
      <c r="P31" s="69"/>
      <c r="Q31" s="74">
        <v>0</v>
      </c>
      <c r="S31" s="53">
        <f t="shared" si="0"/>
        <v>9453912</v>
      </c>
      <c r="U31" s="53">
        <v>15930</v>
      </c>
      <c r="W31" s="53">
        <f>150386529366+M31</f>
        <v>153527406085</v>
      </c>
      <c r="Y31" s="53">
        <v>149704743292</v>
      </c>
      <c r="AA31" s="75">
        <v>5.96</v>
      </c>
    </row>
    <row r="32" spans="1:27" ht="30" customHeight="1" x14ac:dyDescent="0.45">
      <c r="A32" s="130" t="s">
        <v>43</v>
      </c>
      <c r="B32" s="130"/>
      <c r="C32" s="130"/>
      <c r="E32" s="53">
        <v>9060000</v>
      </c>
      <c r="G32" s="53">
        <v>15725204959</v>
      </c>
      <c r="I32" s="53">
        <v>14301675684</v>
      </c>
      <c r="K32" s="53">
        <v>0</v>
      </c>
      <c r="M32" s="53">
        <v>0</v>
      </c>
      <c r="O32" s="46">
        <v>-5400000</v>
      </c>
      <c r="Q32" s="53">
        <v>9468326269</v>
      </c>
      <c r="S32" s="53">
        <f t="shared" si="0"/>
        <v>3660000</v>
      </c>
      <c r="U32" s="53">
        <v>1900</v>
      </c>
      <c r="W32" s="53">
        <v>6352566242</v>
      </c>
      <c r="Y32" s="53">
        <v>6912623700</v>
      </c>
      <c r="AA32" s="75">
        <v>0.27</v>
      </c>
    </row>
    <row r="33" spans="1:30" ht="30" customHeight="1" x14ac:dyDescent="0.45">
      <c r="A33" s="130" t="s">
        <v>44</v>
      </c>
      <c r="B33" s="130"/>
      <c r="C33" s="130"/>
      <c r="E33" s="53">
        <v>5329540</v>
      </c>
      <c r="G33" s="53">
        <v>18819557787</v>
      </c>
      <c r="I33" s="53">
        <v>14033949648.813</v>
      </c>
      <c r="K33" s="53">
        <v>0</v>
      </c>
      <c r="M33" s="53">
        <v>0</v>
      </c>
      <c r="O33" s="46">
        <v>-5329540</v>
      </c>
      <c r="Q33" s="53">
        <v>13535953770</v>
      </c>
      <c r="S33" s="53">
        <f t="shared" si="0"/>
        <v>0</v>
      </c>
      <c r="U33" s="53">
        <v>0</v>
      </c>
      <c r="W33" s="53">
        <v>0</v>
      </c>
      <c r="Y33" s="53">
        <v>0</v>
      </c>
      <c r="AA33" s="75">
        <v>0</v>
      </c>
    </row>
    <row r="34" spans="1:30" ht="30" customHeight="1" x14ac:dyDescent="0.45">
      <c r="A34" s="130" t="s">
        <v>45</v>
      </c>
      <c r="B34" s="130"/>
      <c r="C34" s="130"/>
      <c r="E34" s="53">
        <v>78114927</v>
      </c>
      <c r="G34" s="53">
        <v>44895322851</v>
      </c>
      <c r="I34" s="53">
        <v>30982407130.555599</v>
      </c>
      <c r="K34" s="53">
        <v>21885073</v>
      </c>
      <c r="M34" s="53">
        <v>8688445114</v>
      </c>
      <c r="O34" s="73">
        <v>0</v>
      </c>
      <c r="P34" s="69"/>
      <c r="Q34" s="74">
        <v>0</v>
      </c>
      <c r="S34" s="53">
        <f t="shared" si="0"/>
        <v>100000000</v>
      </c>
      <c r="U34" s="53">
        <v>387</v>
      </c>
      <c r="W34" s="53">
        <f>44895322851+M34</f>
        <v>53583767965</v>
      </c>
      <c r="Y34" s="53">
        <v>38469735000</v>
      </c>
      <c r="AA34" s="75">
        <v>1.53</v>
      </c>
    </row>
    <row r="35" spans="1:30" ht="30" customHeight="1" x14ac:dyDescent="0.45">
      <c r="A35" s="130" t="s">
        <v>47</v>
      </c>
      <c r="B35" s="130"/>
      <c r="C35" s="130"/>
      <c r="E35" s="53">
        <v>2955168</v>
      </c>
      <c r="G35" s="53">
        <v>51876001286</v>
      </c>
      <c r="I35" s="53">
        <v>46736973378.863998</v>
      </c>
      <c r="K35" s="53">
        <v>0</v>
      </c>
      <c r="M35" s="53">
        <v>0</v>
      </c>
      <c r="O35" s="73">
        <v>0</v>
      </c>
      <c r="P35" s="69"/>
      <c r="Q35" s="74">
        <v>0</v>
      </c>
      <c r="S35" s="53">
        <f t="shared" si="0"/>
        <v>2955168</v>
      </c>
      <c r="U35" s="53">
        <v>17760</v>
      </c>
      <c r="W35" s="53">
        <v>51876001286</v>
      </c>
      <c r="Y35" s="53">
        <v>52171505167</v>
      </c>
      <c r="AA35" s="75">
        <v>2.08</v>
      </c>
    </row>
    <row r="36" spans="1:30" ht="30" customHeight="1" x14ac:dyDescent="0.45">
      <c r="A36" s="130" t="s">
        <v>48</v>
      </c>
      <c r="B36" s="130"/>
      <c r="C36" s="130"/>
      <c r="E36" s="53">
        <v>3050000</v>
      </c>
      <c r="G36" s="53">
        <v>6863875366</v>
      </c>
      <c r="I36" s="53">
        <v>6157692427.5</v>
      </c>
      <c r="K36" s="53">
        <v>3000000</v>
      </c>
      <c r="M36" s="53">
        <v>5789532091</v>
      </c>
      <c r="O36" s="73">
        <v>0</v>
      </c>
      <c r="P36" s="69"/>
      <c r="Q36" s="74">
        <v>0</v>
      </c>
      <c r="S36" s="53">
        <f t="shared" si="0"/>
        <v>6050000</v>
      </c>
      <c r="U36" s="53">
        <v>1899</v>
      </c>
      <c r="W36" s="53">
        <f>6863875366+M36</f>
        <v>12653407457</v>
      </c>
      <c r="Y36" s="53">
        <v>11420590748</v>
      </c>
      <c r="AA36" s="75">
        <v>0.45</v>
      </c>
    </row>
    <row r="37" spans="1:30" ht="30" customHeight="1" x14ac:dyDescent="0.45">
      <c r="A37" s="130" t="s">
        <v>49</v>
      </c>
      <c r="B37" s="130"/>
      <c r="C37" s="130"/>
      <c r="E37" s="53">
        <v>8000000</v>
      </c>
      <c r="G37" s="53">
        <v>28977382175</v>
      </c>
      <c r="I37" s="53">
        <v>24437725200</v>
      </c>
      <c r="K37" s="53">
        <v>0</v>
      </c>
      <c r="M37" s="53">
        <v>0</v>
      </c>
      <c r="O37" s="73">
        <v>0</v>
      </c>
      <c r="P37" s="69"/>
      <c r="Q37" s="74">
        <v>0</v>
      </c>
      <c r="S37" s="53">
        <f t="shared" si="0"/>
        <v>8000000</v>
      </c>
      <c r="U37" s="53">
        <v>3391</v>
      </c>
      <c r="W37" s="53">
        <v>28977382175</v>
      </c>
      <c r="Y37" s="53">
        <v>26966588400</v>
      </c>
      <c r="AA37" s="75">
        <v>1.07</v>
      </c>
    </row>
    <row r="38" spans="1:30" ht="30" customHeight="1" x14ac:dyDescent="0.45">
      <c r="A38" s="130" t="s">
        <v>50</v>
      </c>
      <c r="B38" s="130"/>
      <c r="C38" s="130"/>
      <c r="E38" s="53">
        <v>315594</v>
      </c>
      <c r="G38" s="53">
        <v>976698271</v>
      </c>
      <c r="I38" s="53">
        <v>906639863.37300003</v>
      </c>
      <c r="K38" s="53">
        <v>0</v>
      </c>
      <c r="M38" s="53">
        <v>0</v>
      </c>
      <c r="O38" s="73">
        <v>0</v>
      </c>
      <c r="P38" s="69"/>
      <c r="Q38" s="74">
        <v>0</v>
      </c>
      <c r="S38" s="53">
        <f t="shared" si="0"/>
        <v>315594</v>
      </c>
      <c r="U38" s="53">
        <v>3037</v>
      </c>
      <c r="W38" s="53">
        <v>976698271</v>
      </c>
      <c r="Y38" s="53">
        <v>952756147</v>
      </c>
      <c r="AA38" s="75">
        <v>0.04</v>
      </c>
    </row>
    <row r="39" spans="1:30" ht="30" customHeight="1" x14ac:dyDescent="0.45">
      <c r="A39" s="130" t="s">
        <v>51</v>
      </c>
      <c r="B39" s="130"/>
      <c r="C39" s="130"/>
      <c r="E39" s="53">
        <v>6101790</v>
      </c>
      <c r="G39" s="53">
        <v>9112855680</v>
      </c>
      <c r="I39" s="53">
        <v>7418087359.4385004</v>
      </c>
      <c r="K39" s="53">
        <v>0</v>
      </c>
      <c r="M39" s="53">
        <v>0</v>
      </c>
      <c r="O39" s="76">
        <v>-6101790</v>
      </c>
      <c r="Q39" s="53">
        <v>7169497381</v>
      </c>
      <c r="S39" s="53">
        <f t="shared" si="0"/>
        <v>0</v>
      </c>
      <c r="U39" s="53">
        <v>0</v>
      </c>
      <c r="W39" s="53">
        <v>0</v>
      </c>
      <c r="Y39" s="53">
        <v>0</v>
      </c>
      <c r="AA39" s="75">
        <v>0</v>
      </c>
    </row>
    <row r="40" spans="1:30" ht="30" customHeight="1" x14ac:dyDescent="0.45">
      <c r="A40" s="130" t="s">
        <v>52</v>
      </c>
      <c r="B40" s="130"/>
      <c r="C40" s="130"/>
      <c r="E40" s="53">
        <v>1048946</v>
      </c>
      <c r="G40" s="53">
        <v>4907693680</v>
      </c>
      <c r="I40" s="53">
        <v>4665061146.7961998</v>
      </c>
      <c r="K40" s="53">
        <v>0</v>
      </c>
      <c r="M40" s="53">
        <v>0</v>
      </c>
      <c r="O40" s="73">
        <v>0</v>
      </c>
      <c r="P40" s="69"/>
      <c r="Q40" s="74">
        <v>0</v>
      </c>
      <c r="S40" s="53">
        <f t="shared" si="0"/>
        <v>1048946</v>
      </c>
      <c r="U40" s="53">
        <v>4021</v>
      </c>
      <c r="W40" s="53">
        <v>4907693680</v>
      </c>
      <c r="Y40" s="53">
        <v>4192715885</v>
      </c>
      <c r="AA40" s="75">
        <v>0.17</v>
      </c>
    </row>
    <row r="41" spans="1:30" ht="30" customHeight="1" x14ac:dyDescent="0.45">
      <c r="A41" s="130" t="s">
        <v>53</v>
      </c>
      <c r="B41" s="130"/>
      <c r="C41" s="130"/>
      <c r="E41" s="53">
        <v>0</v>
      </c>
      <c r="G41" s="53">
        <v>0</v>
      </c>
      <c r="I41" s="53">
        <v>0</v>
      </c>
      <c r="K41" s="53">
        <v>8318236</v>
      </c>
      <c r="M41" s="53">
        <v>24605395581</v>
      </c>
      <c r="O41" s="73">
        <v>0</v>
      </c>
      <c r="P41" s="69"/>
      <c r="Q41" s="74">
        <v>0</v>
      </c>
      <c r="S41" s="53">
        <f t="shared" si="0"/>
        <v>8318236</v>
      </c>
      <c r="U41" s="53">
        <v>3102</v>
      </c>
      <c r="W41" s="53">
        <f>M41</f>
        <v>24605395581</v>
      </c>
      <c r="Y41" s="53">
        <v>25649639222</v>
      </c>
      <c r="AA41" s="75">
        <v>1.02</v>
      </c>
    </row>
    <row r="42" spans="1:30" ht="30" customHeight="1" x14ac:dyDescent="0.45">
      <c r="A42" s="130" t="s">
        <v>207</v>
      </c>
      <c r="B42" s="130"/>
      <c r="C42" s="130"/>
      <c r="E42" s="77">
        <v>0</v>
      </c>
      <c r="G42" s="77">
        <v>0</v>
      </c>
      <c r="I42" s="77">
        <v>0</v>
      </c>
      <c r="K42" s="77">
        <v>435203</v>
      </c>
      <c r="M42" s="77">
        <v>1634364291</v>
      </c>
      <c r="O42" s="73">
        <v>0</v>
      </c>
      <c r="P42" s="69"/>
      <c r="Q42" s="74">
        <v>0</v>
      </c>
      <c r="S42" s="53">
        <f t="shared" si="0"/>
        <v>435203</v>
      </c>
      <c r="U42" s="53">
        <v>3925</v>
      </c>
      <c r="W42" s="77">
        <f>M42</f>
        <v>1634364291</v>
      </c>
      <c r="Y42" s="77">
        <v>1698008153</v>
      </c>
      <c r="AA42" s="78">
        <v>7.0000000000000007E-2</v>
      </c>
    </row>
    <row r="43" spans="1:30" s="40" customFormat="1" ht="30" customHeight="1" thickBot="1" x14ac:dyDescent="0.6">
      <c r="A43" s="119" t="s">
        <v>54</v>
      </c>
      <c r="B43" s="119"/>
      <c r="C43" s="119"/>
      <c r="D43" s="79"/>
      <c r="E43" s="80">
        <f>SUM(E9:E42)</f>
        <v>804363692</v>
      </c>
      <c r="F43" s="62"/>
      <c r="G43" s="80">
        <f>SUM(G9:G42)</f>
        <v>2562312824134</v>
      </c>
      <c r="H43" s="62"/>
      <c r="I43" s="80">
        <f>SUM(I9:I42)</f>
        <v>2239434562594.4814</v>
      </c>
      <c r="J43" s="62"/>
      <c r="K43" s="80">
        <f>SUM(K9:K42)</f>
        <v>62788989</v>
      </c>
      <c r="L43" s="62"/>
      <c r="M43" s="80">
        <f>SUM(M9:M42)</f>
        <v>138116056604</v>
      </c>
      <c r="N43" s="62"/>
      <c r="O43" s="81">
        <f>SUM(O9:O42)</f>
        <v>-46170887</v>
      </c>
      <c r="P43" s="62"/>
      <c r="Q43" s="80">
        <f>SUM(Q9:Q42)</f>
        <v>111123797702</v>
      </c>
      <c r="R43" s="62"/>
      <c r="S43" s="80">
        <f>SUM(S9:S42)</f>
        <v>820981794</v>
      </c>
      <c r="T43" s="62"/>
      <c r="U43" s="82"/>
      <c r="V43" s="62"/>
      <c r="W43" s="80">
        <f>SUM(W9:W42)</f>
        <v>2571567121323</v>
      </c>
      <c r="X43" s="62"/>
      <c r="Y43" s="80">
        <f>SUM(Y9:Y42)</f>
        <v>2314043024824</v>
      </c>
      <c r="Z43" s="62"/>
      <c r="AA43" s="83">
        <f>SUM(AA9:AA42)</f>
        <v>92.069999999999979</v>
      </c>
      <c r="AB43" s="84"/>
      <c r="AC43" s="84"/>
      <c r="AD43" s="84"/>
    </row>
    <row r="44" spans="1:30" ht="30" customHeight="1" thickTop="1" x14ac:dyDescent="0.45"/>
  </sheetData>
  <mergeCells count="56">
    <mergeCell ref="A41:C41"/>
    <mergeCell ref="A43:C43"/>
    <mergeCell ref="A42:C42"/>
    <mergeCell ref="A36:C36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26:C26"/>
    <mergeCell ref="A27:C27"/>
    <mergeCell ref="A28:C28"/>
    <mergeCell ref="A29:C29"/>
    <mergeCell ref="A30:C30"/>
    <mergeCell ref="A21:C21"/>
    <mergeCell ref="A22:C22"/>
    <mergeCell ref="A23:C23"/>
    <mergeCell ref="A24:C24"/>
    <mergeCell ref="A25:C25"/>
    <mergeCell ref="A16:C16"/>
    <mergeCell ref="A17:C17"/>
    <mergeCell ref="A18:C18"/>
    <mergeCell ref="A19:C19"/>
    <mergeCell ref="A20:C20"/>
    <mergeCell ref="A11:C11"/>
    <mergeCell ref="A12:C12"/>
    <mergeCell ref="A13:C13"/>
    <mergeCell ref="A14:C14"/>
    <mergeCell ref="A15:C15"/>
    <mergeCell ref="A9:C9"/>
    <mergeCell ref="A10:C10"/>
    <mergeCell ref="E6:I6"/>
    <mergeCell ref="E7:E8"/>
    <mergeCell ref="A6:C6"/>
    <mergeCell ref="A7:C8"/>
    <mergeCell ref="K6:Q6"/>
    <mergeCell ref="S6:AA6"/>
    <mergeCell ref="K7:M7"/>
    <mergeCell ref="O7:Q7"/>
    <mergeCell ref="G7:G8"/>
    <mergeCell ref="I7:I8"/>
    <mergeCell ref="S7:S8"/>
    <mergeCell ref="U7:U8"/>
    <mergeCell ref="W7:W8"/>
    <mergeCell ref="Y7:Y8"/>
    <mergeCell ref="AA7:AA8"/>
    <mergeCell ref="A1:AA1"/>
    <mergeCell ref="A2:AA2"/>
    <mergeCell ref="A3:AA3"/>
    <mergeCell ref="B4:AA4"/>
    <mergeCell ref="A5:B5"/>
    <mergeCell ref="C5:AA5"/>
  </mergeCells>
  <pageMargins left="0.39" right="0.39" top="0.39" bottom="0.39" header="0" footer="0"/>
  <pageSetup scale="52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  <pageSetUpPr fitToPage="1"/>
  </sheetPr>
  <dimension ref="A1:Y6"/>
  <sheetViews>
    <sheetView rightToLeft="1" view="pageBreakPreview" zoomScaleNormal="100" zoomScaleSheetLayoutView="100" workbookViewId="0">
      <selection activeCell="M8" sqref="M8"/>
    </sheetView>
  </sheetViews>
  <sheetFormatPr defaultRowHeight="30" customHeight="1" x14ac:dyDescent="0.45"/>
  <cols>
    <col min="1" max="1" width="19.42578125" style="18" customWidth="1"/>
    <col min="2" max="2" width="1.28515625" style="18" customWidth="1"/>
    <col min="3" max="3" width="19.42578125" style="18" customWidth="1"/>
    <col min="4" max="4" width="1.28515625" style="18" customWidth="1"/>
    <col min="5" max="5" width="10.42578125" style="18" customWidth="1"/>
    <col min="6" max="6" width="1.28515625" style="18" customWidth="1"/>
    <col min="7" max="7" width="10.42578125" style="18" customWidth="1"/>
    <col min="8" max="8" width="1.28515625" style="18" customWidth="1"/>
    <col min="9" max="9" width="10.42578125" style="18" customWidth="1"/>
    <col min="10" max="10" width="1.28515625" style="18" customWidth="1"/>
    <col min="11" max="11" width="10.42578125" style="18" customWidth="1"/>
    <col min="12" max="12" width="1.28515625" style="18" customWidth="1"/>
    <col min="13" max="13" width="15.5703125" style="18" customWidth="1"/>
    <col min="14" max="14" width="1.28515625" style="18" customWidth="1"/>
    <col min="15" max="15" width="15.5703125" style="18" customWidth="1"/>
    <col min="16" max="16" width="1.28515625" style="18" customWidth="1"/>
    <col min="17" max="17" width="10.42578125" style="18" customWidth="1"/>
    <col min="18" max="18" width="1.28515625" style="18" customWidth="1"/>
    <col min="19" max="19" width="10.42578125" style="18" customWidth="1"/>
    <col min="20" max="20" width="1.28515625" style="18" customWidth="1"/>
    <col min="21" max="21" width="15.5703125" style="18" customWidth="1"/>
    <col min="22" max="22" width="1.28515625" style="18" customWidth="1"/>
    <col min="23" max="23" width="15.5703125" style="18" customWidth="1"/>
    <col min="24" max="24" width="1.28515625" style="18" customWidth="1"/>
    <col min="25" max="25" width="15.5703125" style="18" customWidth="1"/>
    <col min="26" max="26" width="0.28515625" style="18" customWidth="1"/>
    <col min="27" max="16384" width="9.140625" style="18"/>
  </cols>
  <sheetData>
    <row r="1" spans="1:25" ht="30" customHeight="1" x14ac:dyDescent="0.45">
      <c r="A1" s="132" t="s">
        <v>188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</row>
    <row r="2" spans="1:25" ht="30" customHeight="1" x14ac:dyDescent="0.45">
      <c r="A2" s="132" t="s">
        <v>191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</row>
    <row r="3" spans="1:25" ht="30" customHeight="1" x14ac:dyDescent="0.45">
      <c r="A3" s="132" t="s">
        <v>196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</row>
    <row r="4" spans="1:25" ht="30" customHeight="1" x14ac:dyDescent="0.45">
      <c r="A4" s="133" t="s">
        <v>174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</row>
    <row r="5" spans="1:25" ht="30" customHeight="1" x14ac:dyDescent="0.45">
      <c r="E5" s="134" t="s">
        <v>116</v>
      </c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Y5" s="1" t="s">
        <v>117</v>
      </c>
    </row>
    <row r="6" spans="1:25" ht="38.25" customHeight="1" x14ac:dyDescent="0.45">
      <c r="A6" s="1" t="s">
        <v>175</v>
      </c>
      <c r="C6" s="1" t="s">
        <v>176</v>
      </c>
      <c r="E6" s="7" t="s">
        <v>59</v>
      </c>
      <c r="F6" s="19"/>
      <c r="G6" s="7" t="s">
        <v>12</v>
      </c>
      <c r="H6" s="19"/>
      <c r="I6" s="7" t="s">
        <v>58</v>
      </c>
      <c r="J6" s="19"/>
      <c r="K6" s="7" t="s">
        <v>177</v>
      </c>
      <c r="L6" s="19"/>
      <c r="M6" s="7" t="s">
        <v>178</v>
      </c>
      <c r="N6" s="19"/>
      <c r="O6" s="7" t="s">
        <v>179</v>
      </c>
      <c r="P6" s="19"/>
      <c r="Q6" s="7" t="s">
        <v>180</v>
      </c>
      <c r="R6" s="19"/>
      <c r="S6" s="7" t="s">
        <v>181</v>
      </c>
      <c r="T6" s="19"/>
      <c r="U6" s="7" t="s">
        <v>182</v>
      </c>
      <c r="V6" s="19"/>
      <c r="W6" s="7" t="s">
        <v>183</v>
      </c>
      <c r="Y6" s="7" t="s">
        <v>183</v>
      </c>
    </row>
  </sheetData>
  <mergeCells count="5">
    <mergeCell ref="A1:Y1"/>
    <mergeCell ref="A2:Y2"/>
    <mergeCell ref="A3:Y3"/>
    <mergeCell ref="A4:Y4"/>
    <mergeCell ref="E5:W5"/>
  </mergeCells>
  <pageMargins left="0.39" right="0.39" top="0.39" bottom="0.39" header="0" footer="0"/>
  <pageSetup scale="68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  <pageSetUpPr fitToPage="1"/>
  </sheetPr>
  <dimension ref="A1:S46"/>
  <sheetViews>
    <sheetView rightToLeft="1" view="pageBreakPreview" topLeftCell="A23" zoomScaleNormal="100" zoomScaleSheetLayoutView="100" workbookViewId="0">
      <selection activeCell="O37" sqref="O37"/>
    </sheetView>
  </sheetViews>
  <sheetFormatPr defaultRowHeight="30" customHeight="1" x14ac:dyDescent="0.45"/>
  <cols>
    <col min="1" max="1" width="27.28515625" style="54" bestFit="1" customWidth="1"/>
    <col min="2" max="2" width="1.28515625" style="54" customWidth="1"/>
    <col min="3" max="3" width="14" style="54" customWidth="1"/>
    <col min="4" max="4" width="1.28515625" style="54" customWidth="1"/>
    <col min="5" max="5" width="19.42578125" style="54" bestFit="1" customWidth="1"/>
    <col min="6" max="6" width="1.28515625" style="54" customWidth="1"/>
    <col min="7" max="7" width="20.140625" style="54" bestFit="1" customWidth="1"/>
    <col min="8" max="8" width="1.28515625" style="54" customWidth="1"/>
    <col min="9" max="9" width="19.42578125" style="46" customWidth="1"/>
    <col min="10" max="10" width="1.28515625" style="54" customWidth="1"/>
    <col min="11" max="11" width="13.85546875" style="54" customWidth="1"/>
    <col min="12" max="12" width="1.28515625" style="54" customWidth="1"/>
    <col min="13" max="13" width="19.42578125" style="54" bestFit="1" customWidth="1"/>
    <col min="14" max="14" width="1.28515625" style="54" customWidth="1"/>
    <col min="15" max="15" width="20.5703125" style="54" bestFit="1" customWidth="1"/>
    <col min="16" max="16" width="1.28515625" style="54" customWidth="1"/>
    <col min="17" max="17" width="19.85546875" style="46" customWidth="1"/>
    <col min="18" max="18" width="15.42578125" style="63" customWidth="1"/>
    <col min="19" max="19" width="17.85546875" style="63" bestFit="1" customWidth="1"/>
    <col min="20" max="16384" width="9.140625" style="18"/>
  </cols>
  <sheetData>
    <row r="1" spans="1:19" ht="30" customHeight="1" x14ac:dyDescent="0.4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19" ht="30" customHeight="1" x14ac:dyDescent="0.45">
      <c r="A2" s="119" t="s">
        <v>99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spans="1:19" ht="30" customHeight="1" x14ac:dyDescent="0.45">
      <c r="A3" s="119" t="s">
        <v>196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9" ht="30" customHeight="1" x14ac:dyDescent="0.45">
      <c r="A4" s="122" t="s">
        <v>184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1:19" ht="30" customHeight="1" x14ac:dyDescent="0.45">
      <c r="A5" s="123" t="s">
        <v>102</v>
      </c>
      <c r="C5" s="123" t="s">
        <v>116</v>
      </c>
      <c r="D5" s="123"/>
      <c r="E5" s="123"/>
      <c r="F5" s="123"/>
      <c r="G5" s="123"/>
      <c r="H5" s="123"/>
      <c r="I5" s="123"/>
      <c r="K5" s="123" t="s">
        <v>117</v>
      </c>
      <c r="L5" s="123"/>
      <c r="M5" s="123"/>
      <c r="N5" s="123"/>
      <c r="O5" s="123"/>
      <c r="P5" s="123"/>
      <c r="Q5" s="123"/>
    </row>
    <row r="6" spans="1:19" ht="36.75" customHeight="1" x14ac:dyDescent="0.45">
      <c r="A6" s="123"/>
      <c r="C6" s="48" t="s">
        <v>12</v>
      </c>
      <c r="D6" s="65"/>
      <c r="E6" s="48" t="s">
        <v>14</v>
      </c>
      <c r="F6" s="65"/>
      <c r="G6" s="48" t="s">
        <v>172</v>
      </c>
      <c r="H6" s="65"/>
      <c r="I6" s="44" t="s">
        <v>185</v>
      </c>
      <c r="K6" s="48" t="s">
        <v>12</v>
      </c>
      <c r="L6" s="65"/>
      <c r="M6" s="48" t="s">
        <v>14</v>
      </c>
      <c r="N6" s="65"/>
      <c r="O6" s="48" t="s">
        <v>172</v>
      </c>
      <c r="P6" s="65"/>
      <c r="Q6" s="48" t="s">
        <v>185</v>
      </c>
    </row>
    <row r="7" spans="1:19" ht="30" customHeight="1" x14ac:dyDescent="0.45">
      <c r="A7" s="72" t="s">
        <v>203</v>
      </c>
      <c r="C7" s="53">
        <v>1028473</v>
      </c>
      <c r="E7" s="53">
        <v>4165068508</v>
      </c>
      <c r="G7" s="46">
        <f>-E7+I7</f>
        <v>-4043408432</v>
      </c>
      <c r="I7" s="85">
        <v>121660076</v>
      </c>
      <c r="K7" s="53">
        <v>1028473</v>
      </c>
      <c r="M7" s="53">
        <v>4165068508</v>
      </c>
      <c r="O7" s="46">
        <f>-M7+Q7</f>
        <v>-4508579314</v>
      </c>
      <c r="Q7" s="46">
        <v>-343510806</v>
      </c>
      <c r="R7" s="86"/>
      <c r="S7" s="87"/>
    </row>
    <row r="8" spans="1:19" ht="30" customHeight="1" x14ac:dyDescent="0.45">
      <c r="A8" s="72" t="s">
        <v>204</v>
      </c>
      <c r="C8" s="53">
        <v>8099986</v>
      </c>
      <c r="E8" s="53">
        <v>40742062881</v>
      </c>
      <c r="G8" s="46">
        <f t="shared" ref="G8:G36" si="0">-E8+I8</f>
        <v>-38165489734</v>
      </c>
      <c r="I8" s="85">
        <v>2576573147</v>
      </c>
      <c r="K8" s="53">
        <v>8099986</v>
      </c>
      <c r="M8" s="53">
        <v>40742062881</v>
      </c>
      <c r="O8" s="46">
        <f>-M8+Q8</f>
        <v>-57731342067</v>
      </c>
      <c r="Q8" s="46">
        <v>-16989279186</v>
      </c>
      <c r="R8" s="86"/>
      <c r="S8" s="87"/>
    </row>
    <row r="9" spans="1:19" ht="30" customHeight="1" x14ac:dyDescent="0.45">
      <c r="A9" s="72" t="s">
        <v>205</v>
      </c>
      <c r="C9" s="53">
        <v>4898101</v>
      </c>
      <c r="E9" s="53">
        <v>111986017878</v>
      </c>
      <c r="G9" s="46">
        <f t="shared" si="0"/>
        <v>-115942913988</v>
      </c>
      <c r="I9" s="76">
        <v>-3956896110</v>
      </c>
      <c r="K9" s="53">
        <v>4898101</v>
      </c>
      <c r="M9" s="53">
        <v>111986017878</v>
      </c>
      <c r="O9" s="46">
        <f>-M9+Q9</f>
        <v>-138416166481</v>
      </c>
      <c r="Q9" s="46">
        <v>-26430148603</v>
      </c>
      <c r="R9" s="86"/>
      <c r="S9" s="87"/>
    </row>
    <row r="10" spans="1:19" ht="30" customHeight="1" x14ac:dyDescent="0.45">
      <c r="A10" s="72" t="s">
        <v>37</v>
      </c>
      <c r="C10" s="53">
        <v>39019814</v>
      </c>
      <c r="E10" s="53">
        <v>162015997788</v>
      </c>
      <c r="G10" s="46">
        <f t="shared" si="0"/>
        <v>-186015639954</v>
      </c>
      <c r="I10" s="76">
        <v>-23999642166</v>
      </c>
      <c r="K10" s="53">
        <v>39019814</v>
      </c>
      <c r="M10" s="53">
        <v>162015997788</v>
      </c>
      <c r="O10" s="46">
        <f>-M10+Q10</f>
        <v>-178597788653</v>
      </c>
      <c r="Q10" s="46">
        <v>-16581790865</v>
      </c>
      <c r="R10" s="86"/>
      <c r="S10" s="87"/>
    </row>
    <row r="11" spans="1:19" ht="30" customHeight="1" x14ac:dyDescent="0.45">
      <c r="A11" s="72" t="s">
        <v>206</v>
      </c>
      <c r="C11" s="53">
        <v>8715495</v>
      </c>
      <c r="E11" s="53">
        <v>77106376462</v>
      </c>
      <c r="G11" s="46">
        <f t="shared" si="0"/>
        <v>-81949584114</v>
      </c>
      <c r="I11" s="76">
        <v>-4843207652</v>
      </c>
      <c r="K11" s="53">
        <v>8715495</v>
      </c>
      <c r="M11" s="53">
        <v>77106376462</v>
      </c>
      <c r="O11" s="46">
        <f>-M11+Q11</f>
        <v>-94144228723</v>
      </c>
      <c r="Q11" s="46">
        <v>-17037852261</v>
      </c>
      <c r="R11" s="86"/>
      <c r="S11" s="87"/>
    </row>
    <row r="12" spans="1:19" ht="30" customHeight="1" x14ac:dyDescent="0.45">
      <c r="A12" s="72" t="s">
        <v>207</v>
      </c>
      <c r="C12" s="53">
        <v>435203</v>
      </c>
      <c r="E12" s="53">
        <v>1698008153</v>
      </c>
      <c r="G12" s="46">
        <f t="shared" si="0"/>
        <v>-1634364292</v>
      </c>
      <c r="I12" s="46">
        <v>63643861</v>
      </c>
      <c r="K12" s="53">
        <v>435203</v>
      </c>
      <c r="M12" s="53">
        <v>1698008153</v>
      </c>
      <c r="O12" s="46">
        <v>-1634364291</v>
      </c>
      <c r="Q12" s="46">
        <f t="shared" ref="Q12:Q32" si="1">M12+O12</f>
        <v>63643862</v>
      </c>
      <c r="R12" s="86"/>
      <c r="S12" s="87"/>
    </row>
    <row r="13" spans="1:19" ht="30" customHeight="1" x14ac:dyDescent="0.45">
      <c r="A13" s="72" t="s">
        <v>208</v>
      </c>
      <c r="C13" s="53">
        <v>315594</v>
      </c>
      <c r="E13" s="53">
        <v>952756147</v>
      </c>
      <c r="G13" s="46">
        <f t="shared" si="0"/>
        <v>-906639863</v>
      </c>
      <c r="I13" s="85">
        <v>46116284</v>
      </c>
      <c r="K13" s="53">
        <v>315594</v>
      </c>
      <c r="M13" s="53">
        <v>952756147</v>
      </c>
      <c r="O13" s="46">
        <f t="shared" ref="O13:O30" si="2">-M13+Q13</f>
        <v>-1121535470</v>
      </c>
      <c r="Q13" s="46">
        <v>-168779323</v>
      </c>
      <c r="R13" s="86"/>
      <c r="S13" s="87"/>
    </row>
    <row r="14" spans="1:19" ht="30" customHeight="1" x14ac:dyDescent="0.45">
      <c r="A14" s="72" t="s">
        <v>209</v>
      </c>
      <c r="C14" s="53">
        <v>8000000</v>
      </c>
      <c r="E14" s="53">
        <v>26966588400</v>
      </c>
      <c r="G14" s="46">
        <f t="shared" si="0"/>
        <v>-24437725200</v>
      </c>
      <c r="I14" s="85">
        <v>2528863200</v>
      </c>
      <c r="K14" s="53">
        <v>8000000</v>
      </c>
      <c r="M14" s="53">
        <v>26966588400</v>
      </c>
      <c r="O14" s="46">
        <f t="shared" si="2"/>
        <v>-28803004068</v>
      </c>
      <c r="Q14" s="46">
        <v>-1836415668</v>
      </c>
      <c r="R14" s="86"/>
      <c r="S14" s="87"/>
    </row>
    <row r="15" spans="1:19" ht="30" customHeight="1" x14ac:dyDescent="0.45">
      <c r="A15" s="72" t="s">
        <v>210</v>
      </c>
      <c r="C15" s="53">
        <v>30900000</v>
      </c>
      <c r="E15" s="53">
        <v>47947902345</v>
      </c>
      <c r="G15" s="46">
        <f t="shared" si="0"/>
        <v>-47608993618</v>
      </c>
      <c r="I15" s="85">
        <v>338908727</v>
      </c>
      <c r="K15" s="53">
        <v>30900000</v>
      </c>
      <c r="M15" s="53">
        <v>47947902345</v>
      </c>
      <c r="O15" s="46">
        <f t="shared" si="2"/>
        <v>-51813811122</v>
      </c>
      <c r="Q15" s="46">
        <v>-3865908777</v>
      </c>
      <c r="R15" s="86"/>
      <c r="S15" s="87"/>
    </row>
    <row r="16" spans="1:19" ht="30" customHeight="1" x14ac:dyDescent="0.45">
      <c r="A16" s="72" t="s">
        <v>211</v>
      </c>
      <c r="C16" s="53">
        <v>1048946</v>
      </c>
      <c r="E16" s="53">
        <v>4192715885</v>
      </c>
      <c r="G16" s="46">
        <f t="shared" si="0"/>
        <v>-4665061146</v>
      </c>
      <c r="I16" s="76">
        <v>-472345261</v>
      </c>
      <c r="K16" s="53">
        <v>1048946</v>
      </c>
      <c r="M16" s="53">
        <v>4192715885</v>
      </c>
      <c r="O16" s="46">
        <f t="shared" si="2"/>
        <v>-5296940238</v>
      </c>
      <c r="Q16" s="46">
        <v>-1104224353</v>
      </c>
      <c r="R16" s="86"/>
      <c r="S16" s="87"/>
    </row>
    <row r="17" spans="1:19" ht="30" customHeight="1" x14ac:dyDescent="0.45">
      <c r="A17" s="72" t="s">
        <v>212</v>
      </c>
      <c r="C17" s="53">
        <v>6050000</v>
      </c>
      <c r="E17" s="53">
        <v>11420590748</v>
      </c>
      <c r="G17" s="46">
        <f t="shared" si="0"/>
        <v>-11947224519</v>
      </c>
      <c r="I17" s="46">
        <v>-526633771</v>
      </c>
      <c r="K17" s="53">
        <v>6050000</v>
      </c>
      <c r="M17" s="53">
        <v>11420590748</v>
      </c>
      <c r="O17" s="46">
        <f t="shared" si="2"/>
        <v>-13999788677</v>
      </c>
      <c r="Q17" s="46">
        <v>-2579197929</v>
      </c>
      <c r="R17" s="86"/>
      <c r="S17" s="87"/>
    </row>
    <row r="18" spans="1:19" ht="30" customHeight="1" x14ac:dyDescent="0.45">
      <c r="A18" s="72" t="s">
        <v>213</v>
      </c>
      <c r="C18" s="53">
        <v>59424784</v>
      </c>
      <c r="E18" s="53">
        <v>111999007591</v>
      </c>
      <c r="G18" s="46">
        <f t="shared" si="0"/>
        <v>-102253474429</v>
      </c>
      <c r="I18" s="85">
        <v>9745533162</v>
      </c>
      <c r="K18" s="53">
        <v>59424784</v>
      </c>
      <c r="M18" s="53">
        <v>111999007591</v>
      </c>
      <c r="O18" s="46">
        <f t="shared" si="2"/>
        <v>-100957728487</v>
      </c>
      <c r="Q18" s="46">
        <v>11041279104</v>
      </c>
      <c r="R18" s="86"/>
      <c r="S18" s="87"/>
    </row>
    <row r="19" spans="1:19" ht="30" customHeight="1" x14ac:dyDescent="0.45">
      <c r="A19" s="72" t="s">
        <v>214</v>
      </c>
      <c r="C19" s="53">
        <v>41500000</v>
      </c>
      <c r="E19" s="53">
        <v>150656229900</v>
      </c>
      <c r="G19" s="46">
        <f t="shared" si="0"/>
        <v>-136795196700</v>
      </c>
      <c r="I19" s="85">
        <v>13861033200</v>
      </c>
      <c r="K19" s="53">
        <v>41500000</v>
      </c>
      <c r="M19" s="53">
        <v>150656229900</v>
      </c>
      <c r="O19" s="46">
        <f t="shared" si="2"/>
        <v>-155524092750</v>
      </c>
      <c r="Q19" s="46">
        <v>-4867862850</v>
      </c>
      <c r="R19" s="86"/>
      <c r="S19" s="87"/>
    </row>
    <row r="20" spans="1:19" ht="30" customHeight="1" x14ac:dyDescent="0.45">
      <c r="A20" s="72" t="s">
        <v>215</v>
      </c>
      <c r="C20" s="53">
        <v>10400000</v>
      </c>
      <c r="E20" s="53">
        <v>71333028000</v>
      </c>
      <c r="G20" s="46">
        <f t="shared" si="0"/>
        <v>-54282289912</v>
      </c>
      <c r="I20" s="85">
        <v>17050738088</v>
      </c>
      <c r="K20" s="53">
        <v>10400000</v>
      </c>
      <c r="M20" s="53">
        <v>71333028000</v>
      </c>
      <c r="O20" s="46">
        <f t="shared" si="2"/>
        <v>-75028501039</v>
      </c>
      <c r="Q20" s="46">
        <v>-3695473039</v>
      </c>
      <c r="R20" s="86"/>
      <c r="S20" s="87"/>
    </row>
    <row r="21" spans="1:19" ht="30" customHeight="1" x14ac:dyDescent="0.45">
      <c r="A21" s="72" t="s">
        <v>216</v>
      </c>
      <c r="C21" s="53">
        <v>49845234</v>
      </c>
      <c r="E21" s="53">
        <v>358236774621</v>
      </c>
      <c r="G21" s="46">
        <f t="shared" si="0"/>
        <v>-378582194633</v>
      </c>
      <c r="I21" s="46">
        <v>-20345420012</v>
      </c>
      <c r="K21" s="53">
        <v>49845234</v>
      </c>
      <c r="M21" s="53">
        <v>358236774621</v>
      </c>
      <c r="O21" s="46">
        <f t="shared" si="2"/>
        <v>-430080238680</v>
      </c>
      <c r="Q21" s="46">
        <v>-71843464059</v>
      </c>
      <c r="R21" s="86"/>
      <c r="S21" s="87"/>
    </row>
    <row r="22" spans="1:19" ht="30" customHeight="1" x14ac:dyDescent="0.45">
      <c r="A22" s="72" t="s">
        <v>217</v>
      </c>
      <c r="C22" s="53">
        <v>3660000</v>
      </c>
      <c r="E22" s="53">
        <v>6912623700</v>
      </c>
      <c r="G22" s="46">
        <f t="shared" si="0"/>
        <v>-4816649396</v>
      </c>
      <c r="I22" s="46">
        <v>2095974304</v>
      </c>
      <c r="K22" s="53">
        <v>3660000</v>
      </c>
      <c r="M22" s="53">
        <v>6912623700</v>
      </c>
      <c r="O22" s="46">
        <f t="shared" si="2"/>
        <v>-6428740043</v>
      </c>
      <c r="Q22" s="46">
        <v>483883657</v>
      </c>
      <c r="R22" s="86"/>
      <c r="S22" s="87"/>
    </row>
    <row r="23" spans="1:19" ht="30" customHeight="1" x14ac:dyDescent="0.45">
      <c r="A23" s="72" t="s">
        <v>218</v>
      </c>
      <c r="C23" s="53">
        <v>17691844</v>
      </c>
      <c r="E23" s="53">
        <v>65228616052</v>
      </c>
      <c r="G23" s="46">
        <f t="shared" si="0"/>
        <v>-64924282938</v>
      </c>
      <c r="I23" s="85">
        <v>304333114</v>
      </c>
      <c r="K23" s="53">
        <v>17691844</v>
      </c>
      <c r="M23" s="53">
        <v>65228616052</v>
      </c>
      <c r="O23" s="46">
        <f t="shared" si="2"/>
        <v>-85062921200</v>
      </c>
      <c r="Q23" s="46">
        <v>-19834305148</v>
      </c>
      <c r="R23" s="86"/>
      <c r="S23" s="87"/>
    </row>
    <row r="24" spans="1:19" ht="30" customHeight="1" x14ac:dyDescent="0.45">
      <c r="A24" s="72" t="s">
        <v>219</v>
      </c>
      <c r="C24" s="53">
        <v>75</v>
      </c>
      <c r="E24" s="53">
        <v>6970776</v>
      </c>
      <c r="G24" s="46">
        <f t="shared" si="0"/>
        <v>-7786394</v>
      </c>
      <c r="I24" s="76">
        <v>-815618</v>
      </c>
      <c r="K24" s="53">
        <v>75</v>
      </c>
      <c r="M24" s="53">
        <v>6970776</v>
      </c>
      <c r="O24" s="46">
        <f t="shared" si="2"/>
        <v>-8421592</v>
      </c>
      <c r="Q24" s="46">
        <v>-1450816</v>
      </c>
      <c r="R24" s="86"/>
      <c r="S24" s="87"/>
    </row>
    <row r="25" spans="1:19" ht="30" customHeight="1" x14ac:dyDescent="0.45">
      <c r="A25" s="72" t="s">
        <v>220</v>
      </c>
      <c r="C25" s="53">
        <v>2955168</v>
      </c>
      <c r="E25" s="53">
        <v>52171505167</v>
      </c>
      <c r="G25" s="46">
        <f t="shared" si="0"/>
        <v>-46736973378</v>
      </c>
      <c r="I25" s="46">
        <v>5434531789</v>
      </c>
      <c r="K25" s="53">
        <v>2955168</v>
      </c>
      <c r="M25" s="53">
        <v>52171505167</v>
      </c>
      <c r="O25" s="46">
        <f t="shared" si="2"/>
        <v>-47588872956</v>
      </c>
      <c r="Q25" s="46">
        <v>4582632211</v>
      </c>
      <c r="R25" s="86"/>
      <c r="S25" s="87"/>
    </row>
    <row r="26" spans="1:19" ht="30" customHeight="1" x14ac:dyDescent="0.45">
      <c r="A26" s="72" t="s">
        <v>221</v>
      </c>
      <c r="C26" s="53">
        <v>9453912</v>
      </c>
      <c r="E26" s="53">
        <v>149704743292</v>
      </c>
      <c r="G26" s="46">
        <f t="shared" si="0"/>
        <v>-146642955808</v>
      </c>
      <c r="I26" s="85">
        <v>3061787484</v>
      </c>
      <c r="K26" s="53">
        <v>9453912</v>
      </c>
      <c r="M26" s="53">
        <v>149704743292</v>
      </c>
      <c r="O26" s="46">
        <f t="shared" si="2"/>
        <v>-175151798329</v>
      </c>
      <c r="Q26" s="46">
        <v>-25447055037</v>
      </c>
      <c r="R26" s="86"/>
      <c r="S26" s="87"/>
    </row>
    <row r="27" spans="1:19" ht="30" customHeight="1" x14ac:dyDescent="0.45">
      <c r="A27" s="72" t="s">
        <v>222</v>
      </c>
      <c r="C27" s="53">
        <v>100000000</v>
      </c>
      <c r="E27" s="53">
        <v>38469735000</v>
      </c>
      <c r="G27" s="46">
        <f t="shared" si="0"/>
        <v>-39670852244</v>
      </c>
      <c r="I27" s="76">
        <v>-1201117244</v>
      </c>
      <c r="K27" s="53">
        <v>100000000</v>
      </c>
      <c r="M27" s="53">
        <v>38469735000</v>
      </c>
      <c r="O27" s="46">
        <f t="shared" si="2"/>
        <v>-52651789225</v>
      </c>
      <c r="Q27" s="46">
        <v>-14182054225</v>
      </c>
      <c r="R27" s="86"/>
      <c r="S27" s="87"/>
    </row>
    <row r="28" spans="1:19" ht="30" customHeight="1" x14ac:dyDescent="0.45">
      <c r="A28" s="72" t="s">
        <v>223</v>
      </c>
      <c r="C28" s="53">
        <v>60439089</v>
      </c>
      <c r="E28" s="53">
        <v>289583076347</v>
      </c>
      <c r="G28" s="46">
        <f t="shared" si="0"/>
        <v>-282974333941</v>
      </c>
      <c r="I28" s="85">
        <v>6608742406</v>
      </c>
      <c r="K28" s="53">
        <v>60439089</v>
      </c>
      <c r="M28" s="53">
        <v>289583076347</v>
      </c>
      <c r="O28" s="46">
        <f t="shared" si="2"/>
        <v>-393520570554</v>
      </c>
      <c r="Q28" s="46">
        <v>-103937494207</v>
      </c>
      <c r="R28" s="86"/>
      <c r="S28" s="87"/>
    </row>
    <row r="29" spans="1:19" ht="30" customHeight="1" x14ac:dyDescent="0.45">
      <c r="A29" s="72" t="s">
        <v>224</v>
      </c>
      <c r="C29" s="53">
        <v>39815909</v>
      </c>
      <c r="E29" s="53">
        <v>141376203508</v>
      </c>
      <c r="G29" s="46">
        <f t="shared" si="0"/>
        <v>-121467964324</v>
      </c>
      <c r="I29" s="85">
        <v>19908239184</v>
      </c>
      <c r="K29" s="53">
        <v>39815909</v>
      </c>
      <c r="M29" s="53">
        <v>141376203508</v>
      </c>
      <c r="O29" s="46">
        <f t="shared" si="2"/>
        <v>-156677168541</v>
      </c>
      <c r="Q29" s="46">
        <v>-15300965033</v>
      </c>
      <c r="R29" s="86"/>
      <c r="S29" s="87"/>
    </row>
    <row r="30" spans="1:19" ht="30" customHeight="1" x14ac:dyDescent="0.45">
      <c r="A30" s="72" t="s">
        <v>40</v>
      </c>
      <c r="C30" s="53">
        <v>63000000</v>
      </c>
      <c r="E30" s="53">
        <v>124811923950</v>
      </c>
      <c r="G30" s="46">
        <f t="shared" si="0"/>
        <v>-108555920349</v>
      </c>
      <c r="I30" s="85">
        <v>16256003601</v>
      </c>
      <c r="K30" s="53">
        <v>63000000</v>
      </c>
      <c r="M30" s="53">
        <v>124811923950</v>
      </c>
      <c r="O30" s="46">
        <f t="shared" si="2"/>
        <v>-165706146898</v>
      </c>
      <c r="Q30" s="46">
        <v>-40894222948</v>
      </c>
      <c r="R30" s="86"/>
      <c r="S30" s="87"/>
    </row>
    <row r="31" spans="1:19" ht="30" customHeight="1" x14ac:dyDescent="0.45">
      <c r="A31" s="72" t="s">
        <v>230</v>
      </c>
      <c r="C31" s="53">
        <v>3888945</v>
      </c>
      <c r="E31" s="53">
        <v>10797195536</v>
      </c>
      <c r="G31" s="46">
        <f t="shared" si="0"/>
        <v>-11597417332</v>
      </c>
      <c r="I31" s="85">
        <v>-800221796</v>
      </c>
      <c r="K31" s="53">
        <v>3888945</v>
      </c>
      <c r="M31" s="53">
        <v>10797195536</v>
      </c>
      <c r="O31" s="46">
        <v>-13362850043</v>
      </c>
      <c r="Q31" s="46">
        <f t="shared" si="1"/>
        <v>-2565654507</v>
      </c>
      <c r="R31" s="86"/>
      <c r="S31" s="87"/>
    </row>
    <row r="32" spans="1:19" ht="30" customHeight="1" x14ac:dyDescent="0.45">
      <c r="A32" s="72" t="s">
        <v>229</v>
      </c>
      <c r="C32" s="53">
        <v>8318236</v>
      </c>
      <c r="E32" s="53">
        <v>25649639222</v>
      </c>
      <c r="G32" s="46">
        <f t="shared" si="0"/>
        <v>-24605395582</v>
      </c>
      <c r="I32" s="85">
        <v>1044243640</v>
      </c>
      <c r="K32" s="53">
        <v>8318236</v>
      </c>
      <c r="M32" s="53">
        <v>25649639222</v>
      </c>
      <c r="O32" s="46">
        <v>-24605395582</v>
      </c>
      <c r="Q32" s="46">
        <f t="shared" si="1"/>
        <v>1044243640</v>
      </c>
      <c r="R32" s="86"/>
      <c r="S32" s="87"/>
    </row>
    <row r="33" spans="1:19" ht="30" customHeight="1" x14ac:dyDescent="0.45">
      <c r="A33" s="72" t="s">
        <v>228</v>
      </c>
      <c r="C33" s="53">
        <v>510051</v>
      </c>
      <c r="E33" s="53">
        <v>3782340826</v>
      </c>
      <c r="G33" s="46">
        <f t="shared" si="0"/>
        <v>-3538973051</v>
      </c>
      <c r="I33" s="85">
        <v>243367775</v>
      </c>
      <c r="K33" s="53">
        <v>510051</v>
      </c>
      <c r="M33" s="53">
        <v>3782340826</v>
      </c>
      <c r="O33" s="46">
        <f>-M33+Q33</f>
        <v>-4416111062</v>
      </c>
      <c r="Q33" s="46">
        <v>-633770236</v>
      </c>
      <c r="R33" s="86"/>
      <c r="S33" s="87"/>
    </row>
    <row r="34" spans="1:19" ht="30" customHeight="1" x14ac:dyDescent="0.45">
      <c r="A34" s="72" t="s">
        <v>227</v>
      </c>
      <c r="C34" s="53">
        <v>12405582</v>
      </c>
      <c r="E34" s="53">
        <v>125907359316</v>
      </c>
      <c r="G34" s="46">
        <f t="shared" si="0"/>
        <v>-120844771334</v>
      </c>
      <c r="I34" s="85">
        <v>5062587982</v>
      </c>
      <c r="K34" s="53">
        <v>12405582</v>
      </c>
      <c r="M34" s="53">
        <v>125907359316</v>
      </c>
      <c r="O34" s="46">
        <f>-M34+Q34</f>
        <v>-138273542861</v>
      </c>
      <c r="Q34" s="46">
        <v>-12366183545</v>
      </c>
      <c r="R34" s="86"/>
      <c r="S34" s="87"/>
    </row>
    <row r="35" spans="1:19" ht="30" customHeight="1" x14ac:dyDescent="0.45">
      <c r="A35" s="72" t="s">
        <v>226</v>
      </c>
      <c r="C35" s="53">
        <v>1189964</v>
      </c>
      <c r="E35" s="53">
        <v>8386645534</v>
      </c>
      <c r="G35" s="46">
        <f t="shared" si="0"/>
        <v>-8161897628</v>
      </c>
      <c r="I35" s="85">
        <v>224747906</v>
      </c>
      <c r="K35" s="53">
        <v>1189964</v>
      </c>
      <c r="M35" s="53">
        <v>8386645534</v>
      </c>
      <c r="O35" s="46">
        <f>-M35+Q35</f>
        <v>-8694195362</v>
      </c>
      <c r="Q35" s="46">
        <v>-307549828</v>
      </c>
      <c r="R35" s="86"/>
      <c r="S35" s="87"/>
    </row>
    <row r="36" spans="1:19" ht="30" customHeight="1" x14ac:dyDescent="0.45">
      <c r="A36" s="72" t="s">
        <v>225</v>
      </c>
      <c r="C36" s="53">
        <v>227199961</v>
      </c>
      <c r="E36" s="53">
        <v>88532463523</v>
      </c>
      <c r="G36" s="46">
        <f t="shared" si="0"/>
        <v>-80853627402</v>
      </c>
      <c r="I36" s="85">
        <v>7678836121</v>
      </c>
      <c r="K36" s="53">
        <v>227199961</v>
      </c>
      <c r="M36" s="53">
        <v>88532463523</v>
      </c>
      <c r="O36" s="46">
        <f>-M36+Q36</f>
        <v>-109330288565</v>
      </c>
      <c r="Q36" s="46">
        <v>-20797825042</v>
      </c>
      <c r="R36" s="86"/>
      <c r="S36" s="87"/>
    </row>
    <row r="37" spans="1:19" ht="30" customHeight="1" x14ac:dyDescent="0.45">
      <c r="A37" s="72" t="s">
        <v>231</v>
      </c>
      <c r="C37" s="53">
        <v>771428</v>
      </c>
      <c r="E37" s="53">
        <v>1302857768</v>
      </c>
      <c r="G37" s="46">
        <f>-E37+I37</f>
        <v>-1341199668</v>
      </c>
      <c r="I37" s="85">
        <v>-38341900</v>
      </c>
      <c r="K37" s="53">
        <v>771428</v>
      </c>
      <c r="M37" s="53">
        <v>1302857768</v>
      </c>
      <c r="O37" s="46">
        <f>-M37+Q37</f>
        <v>-2094234588</v>
      </c>
      <c r="Q37" s="46">
        <v>-791376820</v>
      </c>
      <c r="R37" s="86"/>
      <c r="S37" s="87"/>
    </row>
    <row r="38" spans="1:19" s="40" customFormat="1" ht="30" customHeight="1" thickBot="1" x14ac:dyDescent="0.6">
      <c r="A38" s="62" t="s">
        <v>54</v>
      </c>
      <c r="B38" s="62"/>
      <c r="C38" s="80">
        <f>SUM(C7:C37)</f>
        <v>820981794</v>
      </c>
      <c r="D38" s="62"/>
      <c r="E38" s="80">
        <f>SUM(E7:E37)</f>
        <v>2314043024824</v>
      </c>
      <c r="F38" s="62"/>
      <c r="G38" s="49">
        <f>SUM(G7:G37)</f>
        <v>-2255971201303</v>
      </c>
      <c r="H38" s="62"/>
      <c r="I38" s="88">
        <f>SUM(I7:I37)</f>
        <v>58071823521</v>
      </c>
      <c r="J38" s="62"/>
      <c r="K38" s="80">
        <f>SUM(K7:K37)</f>
        <v>820981794</v>
      </c>
      <c r="L38" s="62"/>
      <c r="M38" s="80">
        <f>SUM(M7:M37)</f>
        <v>2314043024824</v>
      </c>
      <c r="N38" s="62"/>
      <c r="O38" s="49">
        <f>SUM(O7:O37)</f>
        <v>-2721231157461</v>
      </c>
      <c r="P38" s="62"/>
      <c r="Q38" s="49">
        <f>SUM(Q7:Q37)</f>
        <v>-407188132637</v>
      </c>
      <c r="R38" s="84"/>
      <c r="S38" s="84"/>
    </row>
    <row r="43" spans="1:19" ht="30" customHeight="1" x14ac:dyDescent="0.45">
      <c r="S43" s="86"/>
    </row>
    <row r="44" spans="1:19" ht="30" customHeight="1" x14ac:dyDescent="0.45">
      <c r="S44" s="86"/>
    </row>
    <row r="45" spans="1:19" ht="30" customHeight="1" x14ac:dyDescent="0.45">
      <c r="S45" s="86"/>
    </row>
    <row r="46" spans="1:19" ht="30" customHeight="1" x14ac:dyDescent="0.45">
      <c r="S46" s="86"/>
    </row>
  </sheetData>
  <mergeCells count="7"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V16"/>
  <sheetViews>
    <sheetView rightToLeft="1" view="pageBreakPreview" zoomScaleNormal="100" zoomScaleSheetLayoutView="100" workbookViewId="0">
      <selection activeCell="A5" sqref="A5:AV5"/>
    </sheetView>
  </sheetViews>
  <sheetFormatPr defaultRowHeight="30" customHeight="1" x14ac:dyDescent="0.2"/>
  <cols>
    <col min="1" max="1" width="13" style="8" customWidth="1"/>
    <col min="2" max="2" width="1.28515625" style="8" customWidth="1"/>
    <col min="3" max="3" width="13" style="8" customWidth="1"/>
    <col min="4" max="4" width="1.28515625" style="8" customWidth="1"/>
    <col min="5" max="5" width="13" style="8" customWidth="1"/>
    <col min="6" max="6" width="1.28515625" style="8" customWidth="1"/>
    <col min="7" max="7" width="6.42578125" style="8" customWidth="1"/>
    <col min="8" max="8" width="1.28515625" style="8" customWidth="1"/>
    <col min="9" max="9" width="7.85546875" style="8" customWidth="1"/>
    <col min="10" max="10" width="1.28515625" style="8" customWidth="1"/>
    <col min="11" max="11" width="9.140625" style="8" customWidth="1"/>
    <col min="12" max="12" width="1.28515625" style="8" customWidth="1"/>
    <col min="13" max="13" width="2.5703125" style="8" customWidth="1"/>
    <col min="14" max="14" width="1.28515625" style="8" customWidth="1"/>
    <col min="15" max="15" width="9.140625" style="8" customWidth="1"/>
    <col min="16" max="16" width="1.28515625" style="8" customWidth="1"/>
    <col min="17" max="17" width="2.5703125" style="8" customWidth="1"/>
    <col min="18" max="20" width="1.28515625" style="8" customWidth="1"/>
    <col min="21" max="21" width="6.42578125" style="8" customWidth="1"/>
    <col min="22" max="22" width="1.28515625" style="8" customWidth="1"/>
    <col min="23" max="23" width="2.5703125" style="8" customWidth="1"/>
    <col min="24" max="26" width="1.28515625" style="8" customWidth="1"/>
    <col min="27" max="27" width="6.42578125" style="8" customWidth="1"/>
    <col min="28" max="28" width="1.28515625" style="8" customWidth="1"/>
    <col min="29" max="29" width="2.5703125" style="8" customWidth="1"/>
    <col min="30" max="32" width="1.28515625" style="8" customWidth="1"/>
    <col min="33" max="33" width="9.140625" style="8" customWidth="1"/>
    <col min="34" max="34" width="1.28515625" style="8" customWidth="1"/>
    <col min="35" max="35" width="2.5703125" style="8" customWidth="1"/>
    <col min="36" max="36" width="1.28515625" style="8" customWidth="1"/>
    <col min="37" max="37" width="9.140625" style="8" customWidth="1"/>
    <col min="38" max="38" width="1.28515625" style="8" customWidth="1"/>
    <col min="39" max="39" width="4.5703125" style="8" customWidth="1"/>
    <col min="40" max="40" width="1.28515625" style="8" customWidth="1"/>
    <col min="41" max="41" width="9.140625" style="8" customWidth="1"/>
    <col min="42" max="42" width="1.28515625" style="8" customWidth="1"/>
    <col min="43" max="43" width="2.5703125" style="8" customWidth="1"/>
    <col min="44" max="44" width="1.28515625" style="8" customWidth="1"/>
    <col min="45" max="45" width="11.7109375" style="8" customWidth="1"/>
    <col min="46" max="46" width="0.85546875" style="8" customWidth="1"/>
    <col min="47" max="47" width="13" style="8" customWidth="1"/>
    <col min="48" max="48" width="7.7109375" style="8" customWidth="1"/>
    <col min="49" max="49" width="0.28515625" customWidth="1"/>
  </cols>
  <sheetData>
    <row r="1" spans="1:48" ht="30" customHeight="1" x14ac:dyDescent="0.2">
      <c r="A1" s="132" t="s">
        <v>188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</row>
    <row r="2" spans="1:48" ht="30" customHeight="1" x14ac:dyDescent="0.2">
      <c r="A2" s="132" t="s">
        <v>189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</row>
    <row r="3" spans="1:48" ht="30" customHeight="1" x14ac:dyDescent="0.2">
      <c r="A3" s="132" t="s">
        <v>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</row>
    <row r="4" spans="1:48" ht="30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</row>
    <row r="5" spans="1:48" ht="30" customHeight="1" x14ac:dyDescent="0.2">
      <c r="A5" s="133" t="s">
        <v>55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</row>
    <row r="6" spans="1:48" ht="30" customHeight="1" x14ac:dyDescent="0.2">
      <c r="I6" s="134" t="s">
        <v>9</v>
      </c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C6" s="134" t="s">
        <v>195</v>
      </c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27"/>
      <c r="AV6"/>
    </row>
    <row r="7" spans="1:48" ht="30" customHeight="1" x14ac:dyDescent="0.2">
      <c r="A7" s="134" t="s">
        <v>56</v>
      </c>
      <c r="B7" s="134"/>
      <c r="C7" s="134"/>
      <c r="D7" s="134"/>
      <c r="E7" s="134"/>
      <c r="F7" s="134"/>
      <c r="G7" s="134"/>
      <c r="I7" s="134" t="s">
        <v>57</v>
      </c>
      <c r="J7" s="134"/>
      <c r="K7" s="134"/>
      <c r="M7" s="134" t="s">
        <v>58</v>
      </c>
      <c r="N7" s="134"/>
      <c r="O7" s="134"/>
      <c r="Q7" s="134" t="s">
        <v>59</v>
      </c>
      <c r="R7" s="134"/>
      <c r="S7" s="134"/>
      <c r="T7" s="134"/>
      <c r="U7" s="134"/>
      <c r="W7" s="134" t="s">
        <v>60</v>
      </c>
      <c r="X7" s="134"/>
      <c r="Y7" s="134"/>
      <c r="Z7" s="134"/>
      <c r="AA7" s="134"/>
      <c r="AC7" s="134" t="s">
        <v>57</v>
      </c>
      <c r="AD7" s="134"/>
      <c r="AE7" s="134"/>
      <c r="AF7" s="134"/>
      <c r="AG7" s="134"/>
      <c r="AI7" s="134" t="s">
        <v>58</v>
      </c>
      <c r="AJ7" s="134"/>
      <c r="AK7" s="134"/>
      <c r="AM7" s="134" t="s">
        <v>59</v>
      </c>
      <c r="AN7" s="134"/>
      <c r="AO7" s="134"/>
      <c r="AQ7" s="134" t="s">
        <v>60</v>
      </c>
      <c r="AR7" s="134"/>
      <c r="AS7" s="134"/>
      <c r="AT7" s="27"/>
      <c r="AV7"/>
    </row>
    <row r="8" spans="1:48" ht="30" customHeight="1" x14ac:dyDescent="0.2">
      <c r="A8" s="135"/>
      <c r="B8" s="135"/>
      <c r="C8" s="135"/>
      <c r="D8" s="135"/>
      <c r="E8" s="135"/>
      <c r="F8" s="135"/>
      <c r="G8" s="135"/>
      <c r="I8" s="135"/>
      <c r="J8" s="135"/>
      <c r="K8" s="135"/>
      <c r="M8" s="135"/>
      <c r="N8" s="135"/>
      <c r="O8" s="135"/>
      <c r="Q8" s="135"/>
      <c r="R8" s="135"/>
      <c r="S8" s="135"/>
      <c r="T8" s="135"/>
      <c r="U8" s="135"/>
      <c r="W8" s="135"/>
      <c r="X8" s="135"/>
      <c r="Y8" s="135"/>
      <c r="Z8" s="135"/>
      <c r="AA8" s="135"/>
      <c r="AC8" s="135"/>
      <c r="AD8" s="135"/>
      <c r="AE8" s="135"/>
      <c r="AF8" s="135"/>
      <c r="AG8" s="135"/>
      <c r="AI8" s="135"/>
      <c r="AJ8" s="135"/>
      <c r="AK8" s="135"/>
      <c r="AM8" s="135"/>
      <c r="AN8" s="135"/>
      <c r="AO8" s="135"/>
      <c r="AQ8" s="135"/>
      <c r="AR8" s="135"/>
      <c r="AS8" s="135"/>
      <c r="AT8" s="27"/>
      <c r="AV8"/>
    </row>
    <row r="9" spans="1:48" ht="30" customHeight="1" x14ac:dyDescent="0.2">
      <c r="A9" s="133" t="s">
        <v>61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</row>
    <row r="10" spans="1:48" ht="30" customHeight="1" x14ac:dyDescent="0.2">
      <c r="C10" s="134" t="s">
        <v>9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Y10" s="134" t="s">
        <v>195</v>
      </c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2"/>
      <c r="AU10" s="134"/>
    </row>
    <row r="11" spans="1:48" ht="30" customHeight="1" x14ac:dyDescent="0.2">
      <c r="A11" s="1" t="s">
        <v>56</v>
      </c>
      <c r="C11" s="2" t="s">
        <v>62</v>
      </c>
      <c r="D11" s="9"/>
      <c r="E11" s="2" t="s">
        <v>63</v>
      </c>
      <c r="F11" s="9"/>
      <c r="G11" s="137" t="s">
        <v>64</v>
      </c>
      <c r="H11" s="137"/>
      <c r="I11" s="137"/>
      <c r="J11" s="9"/>
      <c r="K11" s="137" t="s">
        <v>65</v>
      </c>
      <c r="L11" s="137"/>
      <c r="M11" s="137"/>
      <c r="N11" s="9"/>
      <c r="O11" s="137" t="s">
        <v>58</v>
      </c>
      <c r="P11" s="137"/>
      <c r="Q11" s="137"/>
      <c r="R11" s="9"/>
      <c r="S11" s="137" t="s">
        <v>59</v>
      </c>
      <c r="T11" s="137"/>
      <c r="U11" s="137"/>
      <c r="V11" s="137"/>
      <c r="W11" s="137"/>
      <c r="Y11" s="137" t="s">
        <v>62</v>
      </c>
      <c r="Z11" s="137"/>
      <c r="AA11" s="137"/>
      <c r="AB11" s="137"/>
      <c r="AC11" s="137"/>
      <c r="AD11" s="9"/>
      <c r="AE11" s="137" t="s">
        <v>63</v>
      </c>
      <c r="AF11" s="137"/>
      <c r="AG11" s="137"/>
      <c r="AH11" s="137"/>
      <c r="AI11" s="137"/>
      <c r="AJ11" s="9"/>
      <c r="AK11" s="137" t="s">
        <v>64</v>
      </c>
      <c r="AL11" s="137"/>
      <c r="AM11" s="137"/>
      <c r="AN11" s="9"/>
      <c r="AO11" s="137" t="s">
        <v>65</v>
      </c>
      <c r="AP11" s="137"/>
      <c r="AQ11" s="137"/>
      <c r="AR11" s="9"/>
      <c r="AS11" s="2" t="s">
        <v>58</v>
      </c>
      <c r="AT11" s="27"/>
      <c r="AU11" s="2" t="s">
        <v>59</v>
      </c>
    </row>
    <row r="12" spans="1:48" ht="30" customHeight="1" x14ac:dyDescent="0.2">
      <c r="A12" s="9"/>
      <c r="C12" s="9"/>
      <c r="E12" s="9"/>
      <c r="G12" s="138"/>
      <c r="H12" s="138"/>
      <c r="I12" s="138"/>
      <c r="K12" s="138"/>
      <c r="L12" s="138"/>
      <c r="M12" s="138"/>
      <c r="O12" s="138"/>
      <c r="P12" s="138"/>
      <c r="Q12" s="138"/>
      <c r="R12" s="28"/>
      <c r="S12" s="138"/>
      <c r="T12" s="138"/>
      <c r="U12" s="138"/>
      <c r="V12" s="138"/>
      <c r="W12" s="138"/>
      <c r="X12" s="28"/>
      <c r="Y12" s="138"/>
      <c r="Z12" s="138"/>
      <c r="AA12" s="138"/>
      <c r="AB12" s="138"/>
      <c r="AC12" s="138"/>
      <c r="AD12" s="28"/>
      <c r="AE12" s="138"/>
      <c r="AF12" s="138"/>
      <c r="AG12" s="138"/>
      <c r="AH12" s="138"/>
      <c r="AI12" s="138"/>
      <c r="AK12" s="136"/>
      <c r="AL12" s="136"/>
      <c r="AM12" s="136"/>
      <c r="AO12" s="136"/>
      <c r="AP12" s="136"/>
      <c r="AQ12" s="136"/>
    </row>
    <row r="13" spans="1:48" ht="30" customHeight="1" x14ac:dyDescent="0.2">
      <c r="A13" s="133" t="s">
        <v>66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</row>
    <row r="14" spans="1:48" ht="30" customHeight="1" x14ac:dyDescent="0.2">
      <c r="C14" s="134" t="s">
        <v>9</v>
      </c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O14" s="134" t="s">
        <v>195</v>
      </c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K14" s="136"/>
      <c r="AL14" s="136"/>
      <c r="AM14" s="136"/>
      <c r="AO14" s="136"/>
      <c r="AP14" s="136"/>
      <c r="AQ14" s="136"/>
    </row>
    <row r="15" spans="1:48" ht="30" customHeight="1" x14ac:dyDescent="0.2">
      <c r="A15" s="1" t="s">
        <v>56</v>
      </c>
      <c r="C15" s="2" t="s">
        <v>63</v>
      </c>
      <c r="D15" s="9"/>
      <c r="E15" s="2" t="s">
        <v>65</v>
      </c>
      <c r="F15" s="9"/>
      <c r="G15" s="137" t="s">
        <v>58</v>
      </c>
      <c r="H15" s="137"/>
      <c r="I15" s="137"/>
      <c r="J15" s="9"/>
      <c r="K15" s="137" t="s">
        <v>59</v>
      </c>
      <c r="L15" s="137"/>
      <c r="M15" s="137"/>
      <c r="O15" s="137" t="s">
        <v>63</v>
      </c>
      <c r="P15" s="137"/>
      <c r="Q15" s="137"/>
      <c r="R15" s="137"/>
      <c r="S15" s="137"/>
      <c r="T15" s="9"/>
      <c r="U15" s="137" t="s">
        <v>65</v>
      </c>
      <c r="V15" s="137"/>
      <c r="W15" s="137"/>
      <c r="X15" s="137"/>
      <c r="Y15" s="137"/>
      <c r="Z15" s="9"/>
      <c r="AA15" s="137" t="s">
        <v>58</v>
      </c>
      <c r="AB15" s="137"/>
      <c r="AC15" s="137"/>
      <c r="AD15" s="137"/>
      <c r="AE15" s="137"/>
      <c r="AF15" s="9"/>
      <c r="AG15" s="137" t="s">
        <v>59</v>
      </c>
      <c r="AH15" s="137"/>
      <c r="AI15" s="137"/>
      <c r="AK15" s="136"/>
      <c r="AL15" s="136"/>
      <c r="AM15" s="136"/>
      <c r="AO15" s="136"/>
      <c r="AP15" s="136"/>
      <c r="AQ15" s="136"/>
    </row>
    <row r="16" spans="1:48" ht="30" customHeight="1" x14ac:dyDescent="0.2">
      <c r="A16" s="9"/>
      <c r="C16" s="9"/>
      <c r="E16" s="9"/>
      <c r="G16" s="138"/>
      <c r="H16" s="138"/>
      <c r="I16" s="138"/>
      <c r="K16" s="138"/>
      <c r="L16" s="138"/>
      <c r="M16" s="138"/>
      <c r="O16" s="138"/>
      <c r="P16" s="138"/>
      <c r="Q16" s="138"/>
      <c r="R16" s="138"/>
      <c r="S16" s="138"/>
      <c r="U16" s="138"/>
      <c r="V16" s="138"/>
      <c r="W16" s="138"/>
      <c r="X16" s="138"/>
      <c r="Y16" s="138"/>
      <c r="AA16" s="138"/>
      <c r="AB16" s="138"/>
      <c r="AC16" s="138"/>
      <c r="AD16" s="138"/>
      <c r="AE16" s="138"/>
      <c r="AG16" s="9"/>
      <c r="AH16" s="9"/>
      <c r="AI16" s="9"/>
      <c r="AK16" s="136"/>
      <c r="AL16" s="136"/>
      <c r="AM16" s="136"/>
      <c r="AO16" s="136"/>
      <c r="AP16" s="136"/>
      <c r="AQ16" s="136"/>
    </row>
  </sheetData>
  <mergeCells count="64">
    <mergeCell ref="S12:W12"/>
    <mergeCell ref="Y12:AC12"/>
    <mergeCell ref="AE12:AI12"/>
    <mergeCell ref="AO16:AQ16"/>
    <mergeCell ref="AK15:AM15"/>
    <mergeCell ref="AK16:AM16"/>
    <mergeCell ref="O16:S16"/>
    <mergeCell ref="K16:M16"/>
    <mergeCell ref="AG15:AI15"/>
    <mergeCell ref="M8:O8"/>
    <mergeCell ref="A8:G8"/>
    <mergeCell ref="I8:K8"/>
    <mergeCell ref="U16:Y16"/>
    <mergeCell ref="AA16:AE16"/>
    <mergeCell ref="G16:I16"/>
    <mergeCell ref="G12:I12"/>
    <mergeCell ref="K12:M12"/>
    <mergeCell ref="A13:AV13"/>
    <mergeCell ref="C14:M14"/>
    <mergeCell ref="O14:AI14"/>
    <mergeCell ref="G15:I15"/>
    <mergeCell ref="K15:M15"/>
    <mergeCell ref="O15:S15"/>
    <mergeCell ref="U15:Y15"/>
    <mergeCell ref="AA15:AE15"/>
    <mergeCell ref="AK14:AM14"/>
    <mergeCell ref="AO14:AQ14"/>
    <mergeCell ref="AO15:AQ15"/>
    <mergeCell ref="C10:W10"/>
    <mergeCell ref="Y10:AU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K12:AM12"/>
    <mergeCell ref="AO12:AQ12"/>
    <mergeCell ref="O12:Q12"/>
    <mergeCell ref="AC7:AG7"/>
    <mergeCell ref="AI7:AK7"/>
    <mergeCell ref="AM7:AO7"/>
    <mergeCell ref="AQ7:AS7"/>
    <mergeCell ref="A9:AV9"/>
    <mergeCell ref="A7:G7"/>
    <mergeCell ref="I7:K7"/>
    <mergeCell ref="M7:O7"/>
    <mergeCell ref="Q7:U7"/>
    <mergeCell ref="W7:AA7"/>
    <mergeCell ref="AM8:AO8"/>
    <mergeCell ref="AQ8:AS8"/>
    <mergeCell ref="AI8:AK8"/>
    <mergeCell ref="AC8:AG8"/>
    <mergeCell ref="W8:AA8"/>
    <mergeCell ref="Q8:U8"/>
    <mergeCell ref="A1:AV1"/>
    <mergeCell ref="A2:AV2"/>
    <mergeCell ref="A3:AV3"/>
    <mergeCell ref="A5:AV5"/>
    <mergeCell ref="I6:AA6"/>
    <mergeCell ref="AC6:AS6"/>
    <mergeCell ref="A4:AV4"/>
  </mergeCells>
  <pageMargins left="0.39" right="0.39" top="0.39" bottom="0.39" header="0" footer="0"/>
  <pageSetup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AA8"/>
  <sheetViews>
    <sheetView rightToLeft="1" view="pageBreakPreview" zoomScaleNormal="100" zoomScaleSheetLayoutView="100" workbookViewId="0">
      <selection activeCell="E5" sqref="E5:I5"/>
    </sheetView>
  </sheetViews>
  <sheetFormatPr defaultRowHeight="30" customHeight="1" x14ac:dyDescent="0.2"/>
  <cols>
    <col min="1" max="1" width="5.140625" style="31" customWidth="1"/>
    <col min="2" max="2" width="14.28515625" style="31" customWidth="1"/>
    <col min="3" max="3" width="1.28515625" style="31" customWidth="1"/>
    <col min="4" max="4" width="2.5703125" style="31" customWidth="1"/>
    <col min="5" max="5" width="10.42578125" style="31" customWidth="1"/>
    <col min="6" max="6" width="1.28515625" style="31" customWidth="1"/>
    <col min="7" max="7" width="14.28515625" style="31" customWidth="1"/>
    <col min="8" max="8" width="1.28515625" style="31" customWidth="1"/>
    <col min="9" max="9" width="14.28515625" style="31" customWidth="1"/>
    <col min="10" max="10" width="1.28515625" style="31" customWidth="1"/>
    <col min="11" max="11" width="13" style="31" customWidth="1"/>
    <col min="12" max="12" width="1.28515625" style="31" customWidth="1"/>
    <col min="13" max="13" width="13" style="31" customWidth="1"/>
    <col min="14" max="14" width="1.28515625" style="31" customWidth="1"/>
    <col min="15" max="15" width="13" style="31" customWidth="1"/>
    <col min="16" max="16" width="1.28515625" style="31" customWidth="1"/>
    <col min="17" max="17" width="13" style="31" customWidth="1"/>
    <col min="18" max="18" width="1.28515625" style="31" customWidth="1"/>
    <col min="19" max="19" width="15.5703125" style="31" customWidth="1"/>
    <col min="20" max="20" width="1.28515625" style="31" customWidth="1"/>
    <col min="21" max="21" width="14.85546875" style="31" customWidth="1"/>
    <col min="22" max="22" width="1.28515625" style="31" customWidth="1"/>
    <col min="23" max="23" width="14.28515625" style="31" customWidth="1"/>
    <col min="24" max="24" width="1.28515625" style="31" customWidth="1"/>
    <col min="25" max="25" width="16.85546875" style="31" customWidth="1"/>
    <col min="26" max="26" width="1.28515625" style="31" customWidth="1"/>
    <col min="27" max="27" width="15.5703125" style="31" customWidth="1"/>
    <col min="28" max="28" width="0.28515625" customWidth="1"/>
  </cols>
  <sheetData>
    <row r="1" spans="1:27" ht="30" customHeight="1" x14ac:dyDescent="0.2">
      <c r="A1" s="132" t="s">
        <v>188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</row>
    <row r="2" spans="1:27" ht="30" customHeight="1" x14ac:dyDescent="0.2">
      <c r="A2" s="132" t="s">
        <v>189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</row>
    <row r="3" spans="1:27" ht="30" customHeight="1" x14ac:dyDescent="0.2">
      <c r="A3" s="132" t="s">
        <v>196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</row>
    <row r="4" spans="1:27" ht="30" customHeight="1" x14ac:dyDescent="0.2">
      <c r="A4" s="17" t="s">
        <v>67</v>
      </c>
      <c r="B4" s="133" t="s">
        <v>68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</row>
    <row r="5" spans="1:27" ht="30" customHeight="1" x14ac:dyDescent="0.2">
      <c r="E5" s="134" t="s">
        <v>9</v>
      </c>
      <c r="F5" s="134"/>
      <c r="G5" s="134"/>
      <c r="H5" s="134"/>
      <c r="I5" s="134"/>
      <c r="K5" s="134" t="s">
        <v>8</v>
      </c>
      <c r="L5" s="134"/>
      <c r="M5" s="134"/>
      <c r="N5" s="134"/>
      <c r="O5" s="134"/>
      <c r="P5" s="134"/>
      <c r="Q5" s="134"/>
      <c r="S5" s="134" t="s">
        <v>195</v>
      </c>
      <c r="T5" s="134"/>
      <c r="U5" s="134"/>
      <c r="V5" s="134"/>
      <c r="W5" s="134"/>
      <c r="X5" s="134"/>
      <c r="Y5" s="134"/>
      <c r="Z5" s="134"/>
      <c r="AA5" s="134"/>
    </row>
    <row r="6" spans="1:27" ht="30" customHeight="1" x14ac:dyDescent="0.2">
      <c r="A6" s="132" t="s">
        <v>71</v>
      </c>
      <c r="B6" s="132"/>
      <c r="D6" s="132" t="s">
        <v>72</v>
      </c>
      <c r="E6" s="132"/>
      <c r="F6" s="32"/>
      <c r="G6" s="135" t="s">
        <v>13</v>
      </c>
      <c r="H6" s="32"/>
      <c r="I6" s="139" t="s">
        <v>14</v>
      </c>
      <c r="K6" s="137" t="s">
        <v>69</v>
      </c>
      <c r="L6" s="137"/>
      <c r="M6" s="137"/>
      <c r="N6" s="32"/>
      <c r="O6" s="137" t="s">
        <v>70</v>
      </c>
      <c r="P6" s="137"/>
      <c r="Q6" s="137"/>
      <c r="S6" s="135" t="s">
        <v>12</v>
      </c>
      <c r="T6" s="32"/>
      <c r="U6" s="139" t="s">
        <v>73</v>
      </c>
      <c r="V6" s="32"/>
      <c r="W6" s="135" t="s">
        <v>13</v>
      </c>
      <c r="X6" s="32"/>
      <c r="Y6" s="135" t="s">
        <v>14</v>
      </c>
      <c r="Z6" s="32"/>
      <c r="AA6" s="139" t="s">
        <v>17</v>
      </c>
    </row>
    <row r="7" spans="1:27" ht="30" customHeight="1" x14ac:dyDescent="0.2">
      <c r="A7" s="141"/>
      <c r="B7" s="141"/>
      <c r="D7" s="141"/>
      <c r="E7" s="141"/>
      <c r="G7" s="141"/>
      <c r="I7" s="140"/>
      <c r="K7" s="2" t="s">
        <v>12</v>
      </c>
      <c r="L7" s="32"/>
      <c r="M7" s="2" t="s">
        <v>13</v>
      </c>
      <c r="O7" s="2" t="s">
        <v>12</v>
      </c>
      <c r="P7" s="32"/>
      <c r="Q7" s="2" t="s">
        <v>15</v>
      </c>
      <c r="S7" s="141"/>
      <c r="U7" s="140"/>
      <c r="W7" s="141"/>
      <c r="Y7" s="141"/>
      <c r="AA7" s="140"/>
    </row>
    <row r="8" spans="1:27" ht="30" customHeight="1" x14ac:dyDescent="0.2">
      <c r="A8" s="142"/>
      <c r="B8" s="142"/>
      <c r="D8" s="142"/>
      <c r="E8" s="142"/>
    </row>
  </sheetData>
  <mergeCells count="20">
    <mergeCell ref="D6:E7"/>
    <mergeCell ref="A6:B7"/>
    <mergeCell ref="D8:E8"/>
    <mergeCell ref="A8:B8"/>
    <mergeCell ref="K6:M6"/>
    <mergeCell ref="O6:Q6"/>
    <mergeCell ref="A1:AA1"/>
    <mergeCell ref="A2:AA2"/>
    <mergeCell ref="A3:AA3"/>
    <mergeCell ref="B4:AA4"/>
    <mergeCell ref="E5:I5"/>
    <mergeCell ref="K5:Q5"/>
    <mergeCell ref="S5:AA5"/>
    <mergeCell ref="U6:U7"/>
    <mergeCell ref="S6:S7"/>
    <mergeCell ref="W6:W7"/>
    <mergeCell ref="Y6:Y7"/>
    <mergeCell ref="AA6:AA7"/>
    <mergeCell ref="I6:I7"/>
    <mergeCell ref="G6:G7"/>
  </mergeCells>
  <pageMargins left="0.39" right="0.39" top="0.39" bottom="0.39" header="0" footer="0"/>
  <pageSetup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AL7"/>
  <sheetViews>
    <sheetView rightToLeft="1" view="pageBreakPreview" zoomScaleNormal="100" zoomScaleSheetLayoutView="100" workbookViewId="0">
      <selection activeCell="A4" sqref="A4:XFD4"/>
    </sheetView>
  </sheetViews>
  <sheetFormatPr defaultRowHeight="30" customHeight="1" x14ac:dyDescent="0.2"/>
  <cols>
    <col min="1" max="1" width="5.140625" customWidth="1"/>
    <col min="2" max="2" width="21.1406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0.1406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6" customWidth="1"/>
    <col min="39" max="39" width="2" customWidth="1"/>
  </cols>
  <sheetData>
    <row r="1" spans="1:38" ht="30" customHeight="1" x14ac:dyDescent="0.2">
      <c r="A1" s="132" t="s">
        <v>188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</row>
    <row r="2" spans="1:38" ht="30" customHeight="1" x14ac:dyDescent="0.2">
      <c r="A2" s="132" t="s">
        <v>189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</row>
    <row r="3" spans="1:38" ht="30" customHeight="1" x14ac:dyDescent="0.2">
      <c r="A3" s="132" t="s">
        <v>196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</row>
    <row r="4" spans="1:38" s="31" customFormat="1" ht="30" customHeight="1" x14ac:dyDescent="0.2">
      <c r="A4" s="17" t="s">
        <v>74</v>
      </c>
      <c r="B4" s="133" t="s">
        <v>75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</row>
    <row r="5" spans="1:38" ht="30" customHeight="1" x14ac:dyDescent="0.2">
      <c r="A5" s="134" t="s">
        <v>76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 t="s">
        <v>9</v>
      </c>
      <c r="Q5" s="134"/>
      <c r="R5" s="134"/>
      <c r="S5" s="134"/>
      <c r="T5" s="134"/>
      <c r="V5" s="134" t="s">
        <v>8</v>
      </c>
      <c r="W5" s="134"/>
      <c r="X5" s="134"/>
      <c r="Y5" s="134"/>
      <c r="Z5" s="134"/>
      <c r="AA5" s="134"/>
      <c r="AB5" s="134"/>
      <c r="AD5" s="134" t="s">
        <v>195</v>
      </c>
      <c r="AE5" s="134"/>
      <c r="AF5" s="134"/>
      <c r="AG5" s="134"/>
      <c r="AH5" s="134"/>
      <c r="AI5" s="134"/>
      <c r="AJ5" s="134"/>
      <c r="AK5" s="134"/>
      <c r="AL5" s="134"/>
    </row>
    <row r="6" spans="1:38" s="30" customFormat="1" ht="29.25" customHeight="1" x14ac:dyDescent="0.2">
      <c r="A6" s="139" t="s">
        <v>77</v>
      </c>
      <c r="B6" s="139"/>
      <c r="C6" s="29"/>
      <c r="D6" s="139" t="s">
        <v>78</v>
      </c>
      <c r="E6" s="29"/>
      <c r="F6" s="139" t="s">
        <v>79</v>
      </c>
      <c r="G6" s="29"/>
      <c r="H6" s="139" t="s">
        <v>80</v>
      </c>
      <c r="I6" s="29"/>
      <c r="J6" s="139" t="s">
        <v>81</v>
      </c>
      <c r="K6" s="29"/>
      <c r="L6" s="139" t="s">
        <v>82</v>
      </c>
      <c r="M6" s="29"/>
      <c r="N6" s="139" t="s">
        <v>60</v>
      </c>
      <c r="O6" s="29"/>
      <c r="P6" s="139" t="s">
        <v>12</v>
      </c>
      <c r="Q6" s="29"/>
      <c r="R6" s="139" t="s">
        <v>13</v>
      </c>
      <c r="S6" s="29"/>
      <c r="T6" s="139" t="s">
        <v>14</v>
      </c>
      <c r="V6" s="143" t="s">
        <v>10</v>
      </c>
      <c r="W6" s="143"/>
      <c r="X6" s="143"/>
      <c r="Y6" s="29"/>
      <c r="Z6" s="143" t="s">
        <v>11</v>
      </c>
      <c r="AA6" s="143"/>
      <c r="AB6" s="143"/>
      <c r="AD6" s="139" t="s">
        <v>12</v>
      </c>
      <c r="AE6" s="29"/>
      <c r="AF6" s="139" t="s">
        <v>16</v>
      </c>
      <c r="AG6" s="29"/>
      <c r="AH6" s="139" t="s">
        <v>13</v>
      </c>
      <c r="AI6" s="29"/>
      <c r="AJ6" s="139" t="s">
        <v>14</v>
      </c>
      <c r="AK6" s="29"/>
      <c r="AL6" s="139" t="s">
        <v>197</v>
      </c>
    </row>
    <row r="7" spans="1:38" s="30" customFormat="1" ht="27.75" customHeight="1" x14ac:dyDescent="0.2">
      <c r="A7" s="140"/>
      <c r="B7" s="140"/>
      <c r="D7" s="140"/>
      <c r="F7" s="140"/>
      <c r="H7" s="140"/>
      <c r="J7" s="140"/>
      <c r="L7" s="140"/>
      <c r="N7" s="140"/>
      <c r="P7" s="140"/>
      <c r="R7" s="140"/>
      <c r="T7" s="140"/>
      <c r="V7" s="7" t="s">
        <v>12</v>
      </c>
      <c r="W7" s="29"/>
      <c r="X7" s="7" t="s">
        <v>13</v>
      </c>
      <c r="Z7" s="7" t="s">
        <v>12</v>
      </c>
      <c r="AA7" s="29"/>
      <c r="AB7" s="7" t="s">
        <v>15</v>
      </c>
      <c r="AD7" s="140"/>
      <c r="AF7" s="140"/>
      <c r="AH7" s="140"/>
      <c r="AJ7" s="140"/>
      <c r="AL7" s="140"/>
    </row>
  </sheetData>
  <mergeCells count="25">
    <mergeCell ref="R6:R7"/>
    <mergeCell ref="T6:T7"/>
    <mergeCell ref="D6:D7"/>
    <mergeCell ref="F6:F7"/>
    <mergeCell ref="AL6:AL7"/>
    <mergeCell ref="AJ6:AJ7"/>
    <mergeCell ref="AH6:AH7"/>
    <mergeCell ref="AF6:AF7"/>
    <mergeCell ref="AD6:AD7"/>
    <mergeCell ref="V6:X6"/>
    <mergeCell ref="Z6:AB6"/>
    <mergeCell ref="A1:AL1"/>
    <mergeCell ref="A2:AL2"/>
    <mergeCell ref="A3:AL3"/>
    <mergeCell ref="B4:AL4"/>
    <mergeCell ref="A5:O5"/>
    <mergeCell ref="P5:T5"/>
    <mergeCell ref="V5:AB5"/>
    <mergeCell ref="AD5:AL5"/>
    <mergeCell ref="A6:B7"/>
    <mergeCell ref="H6:H7"/>
    <mergeCell ref="J6:J7"/>
    <mergeCell ref="L6:L7"/>
    <mergeCell ref="N6:N7"/>
    <mergeCell ref="P6:P7"/>
  </mergeCells>
  <pageMargins left="0.39" right="0.39" top="0.39" bottom="0.39" header="0" footer="0"/>
  <pageSetup scale="4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M6"/>
  <sheetViews>
    <sheetView rightToLeft="1" view="pageBreakPreview" zoomScaleNormal="100" zoomScaleSheetLayoutView="100" workbookViewId="0">
      <selection activeCell="K6" sqref="K6"/>
    </sheetView>
  </sheetViews>
  <sheetFormatPr defaultRowHeight="30" customHeight="1" x14ac:dyDescent="0.45"/>
  <cols>
    <col min="1" max="1" width="17.5703125" style="18" customWidth="1"/>
    <col min="2" max="2" width="1.28515625" style="18" customWidth="1"/>
    <col min="3" max="3" width="10.140625" style="18" customWidth="1"/>
    <col min="4" max="4" width="1.28515625" style="18" customWidth="1"/>
    <col min="5" max="5" width="15.5703125" style="18" customWidth="1"/>
    <col min="6" max="6" width="1.28515625" style="18" customWidth="1"/>
    <col min="7" max="7" width="15.28515625" style="18" customWidth="1"/>
    <col min="8" max="8" width="1.28515625" style="18" customWidth="1"/>
    <col min="9" max="9" width="13" style="18" customWidth="1"/>
    <col min="10" max="10" width="1.28515625" style="18" customWidth="1"/>
    <col min="11" max="11" width="25.85546875" style="18" customWidth="1"/>
    <col min="12" max="12" width="1.28515625" style="18" customWidth="1"/>
    <col min="13" max="13" width="19.7109375" style="18" customWidth="1"/>
    <col min="14" max="14" width="0.28515625" style="18" customWidth="1"/>
    <col min="15" max="16384" width="9.140625" style="18"/>
  </cols>
  <sheetData>
    <row r="1" spans="1:13" ht="30" customHeight="1" x14ac:dyDescent="0.45">
      <c r="A1" s="132" t="s">
        <v>188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3" ht="30" customHeight="1" x14ac:dyDescent="0.45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ht="30" customHeight="1" x14ac:dyDescent="0.45">
      <c r="A3" s="132" t="s">
        <v>196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13" ht="30" customHeight="1" x14ac:dyDescent="0.45">
      <c r="A4" s="133" t="s">
        <v>83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</row>
    <row r="5" spans="1:13" ht="30" customHeight="1" x14ac:dyDescent="0.45">
      <c r="C5" s="134" t="s">
        <v>195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 ht="30" customHeight="1" x14ac:dyDescent="0.45">
      <c r="A6" s="1" t="s">
        <v>84</v>
      </c>
      <c r="C6" s="2" t="s">
        <v>12</v>
      </c>
      <c r="D6" s="19"/>
      <c r="E6" s="2" t="s">
        <v>85</v>
      </c>
      <c r="F6" s="19"/>
      <c r="G6" s="2" t="s">
        <v>86</v>
      </c>
      <c r="H6" s="19"/>
      <c r="I6" s="2" t="s">
        <v>87</v>
      </c>
      <c r="J6" s="19"/>
      <c r="K6" s="2" t="s">
        <v>88</v>
      </c>
      <c r="L6" s="19"/>
      <c r="M6" s="2" t="s">
        <v>89</v>
      </c>
    </row>
  </sheetData>
  <mergeCells count="5">
    <mergeCell ref="C5:M5"/>
    <mergeCell ref="A1:M1"/>
    <mergeCell ref="A2:M2"/>
    <mergeCell ref="A3:M3"/>
    <mergeCell ref="A4:M4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L10"/>
  <sheetViews>
    <sheetView rightToLeft="1" view="pageBreakPreview" zoomScaleNormal="100" zoomScaleSheetLayoutView="100" workbookViewId="0">
      <selection activeCell="H8" sqref="H8"/>
    </sheetView>
  </sheetViews>
  <sheetFormatPr defaultRowHeight="30" customHeight="1" x14ac:dyDescent="0.45"/>
  <cols>
    <col min="1" max="1" width="5.140625" style="18" customWidth="1"/>
    <col min="2" max="2" width="35" style="18" customWidth="1"/>
    <col min="3" max="3" width="1.28515625" style="18" customWidth="1"/>
    <col min="4" max="4" width="20.140625" style="18" customWidth="1"/>
    <col min="5" max="5" width="1.28515625" style="18" customWidth="1"/>
    <col min="6" max="6" width="19.7109375" style="18" customWidth="1"/>
    <col min="7" max="7" width="1.28515625" style="18" customWidth="1"/>
    <col min="8" max="8" width="17.85546875" style="18" customWidth="1"/>
    <col min="9" max="9" width="1.28515625" style="18" customWidth="1"/>
    <col min="10" max="10" width="16.5703125" style="18" customWidth="1"/>
    <col min="11" max="11" width="1.28515625" style="18" customWidth="1"/>
    <col min="12" max="12" width="14.140625" style="18" customWidth="1"/>
    <col min="13" max="13" width="0.28515625" style="31" customWidth="1"/>
    <col min="14" max="16384" width="9.140625" style="31"/>
  </cols>
  <sheetData>
    <row r="1" spans="1:12" ht="30" customHeight="1" x14ac:dyDescent="0.2">
      <c r="A1" s="132" t="s">
        <v>188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30" customHeight="1" x14ac:dyDescent="0.2">
      <c r="A2" s="132" t="s">
        <v>189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30" customHeight="1" x14ac:dyDescent="0.2">
      <c r="A3" s="132" t="s">
        <v>196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30" customHeight="1" x14ac:dyDescent="0.2">
      <c r="A4" s="17" t="s">
        <v>90</v>
      </c>
      <c r="B4" s="133" t="s">
        <v>91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</row>
    <row r="5" spans="1:12" ht="30" customHeight="1" x14ac:dyDescent="0.45">
      <c r="D5" s="1" t="s">
        <v>9</v>
      </c>
      <c r="F5" s="134" t="s">
        <v>8</v>
      </c>
      <c r="G5" s="134"/>
      <c r="H5" s="134"/>
      <c r="J5" s="144" t="s">
        <v>195</v>
      </c>
      <c r="K5" s="144"/>
      <c r="L5" s="144"/>
    </row>
    <row r="6" spans="1:12" ht="40.5" customHeight="1" x14ac:dyDescent="0.45">
      <c r="A6" s="134" t="s">
        <v>92</v>
      </c>
      <c r="B6" s="134"/>
      <c r="D6" s="1" t="s">
        <v>93</v>
      </c>
      <c r="F6" s="1" t="s">
        <v>94</v>
      </c>
      <c r="H6" s="1" t="s">
        <v>95</v>
      </c>
      <c r="J6" s="1" t="s">
        <v>93</v>
      </c>
      <c r="L6" s="160" t="s">
        <v>17</v>
      </c>
    </row>
    <row r="7" spans="1:12" ht="30" customHeight="1" x14ac:dyDescent="0.2">
      <c r="A7" s="138" t="s">
        <v>96</v>
      </c>
      <c r="B7" s="138"/>
      <c r="C7" s="8"/>
      <c r="D7" s="10">
        <v>14455597</v>
      </c>
      <c r="E7" s="8"/>
      <c r="F7" s="10">
        <v>286620330876</v>
      </c>
      <c r="G7" s="8"/>
      <c r="H7" s="10">
        <v>284296682235</v>
      </c>
      <c r="I7" s="8"/>
      <c r="J7" s="10">
        <f>D7+F7-H7</f>
        <v>2338104238</v>
      </c>
      <c r="K7" s="8"/>
      <c r="L7" s="161">
        <v>0.09</v>
      </c>
    </row>
    <row r="8" spans="1:12" ht="30" customHeight="1" x14ac:dyDescent="0.2">
      <c r="A8" s="136" t="s">
        <v>97</v>
      </c>
      <c r="B8" s="136"/>
      <c r="C8" s="8"/>
      <c r="D8" s="12">
        <v>5646142829</v>
      </c>
      <c r="E8" s="8"/>
      <c r="F8" s="12">
        <v>120023976771</v>
      </c>
      <c r="G8" s="8"/>
      <c r="H8" s="12">
        <v>26620775000</v>
      </c>
      <c r="I8" s="8"/>
      <c r="J8" s="12">
        <f t="shared" ref="J8:J9" si="0">D8+F8-H8</f>
        <v>99049344600</v>
      </c>
      <c r="K8" s="8"/>
      <c r="L8" s="161">
        <v>3.94</v>
      </c>
    </row>
    <row r="9" spans="1:12" ht="30" customHeight="1" x14ac:dyDescent="0.2">
      <c r="A9" s="136" t="s">
        <v>98</v>
      </c>
      <c r="B9" s="136"/>
      <c r="C9" s="8"/>
      <c r="D9" s="14">
        <v>17514756</v>
      </c>
      <c r="E9" s="8"/>
      <c r="F9" s="14">
        <v>74063</v>
      </c>
      <c r="G9" s="8"/>
      <c r="H9" s="14">
        <v>0</v>
      </c>
      <c r="I9" s="8"/>
      <c r="J9" s="12">
        <f t="shared" si="0"/>
        <v>17588819</v>
      </c>
      <c r="K9" s="8"/>
      <c r="L9" s="15">
        <v>0</v>
      </c>
    </row>
    <row r="10" spans="1:12" s="35" customFormat="1" ht="30" customHeight="1" x14ac:dyDescent="0.25">
      <c r="A10" s="132" t="s">
        <v>54</v>
      </c>
      <c r="B10" s="132"/>
      <c r="C10" s="27"/>
      <c r="D10" s="33">
        <f>SUM(D7:D9)</f>
        <v>5678113182</v>
      </c>
      <c r="E10" s="27"/>
      <c r="F10" s="33">
        <f>SUM(F7:F9)</f>
        <v>406644381710</v>
      </c>
      <c r="G10" s="27"/>
      <c r="H10" s="33">
        <f>SUM(H7:H9)</f>
        <v>310917457235</v>
      </c>
      <c r="I10" s="27"/>
      <c r="J10" s="33">
        <f>SUM(J7:J9)</f>
        <v>101405037657</v>
      </c>
      <c r="K10" s="27"/>
      <c r="L10" s="34">
        <f>SUM(L7:L9)</f>
        <v>4.03</v>
      </c>
    </row>
  </sheetData>
  <mergeCells count="11">
    <mergeCell ref="A6:B6"/>
    <mergeCell ref="A7:B7"/>
    <mergeCell ref="A8:B8"/>
    <mergeCell ref="A9:B9"/>
    <mergeCell ref="A10:B10"/>
    <mergeCell ref="A1:L1"/>
    <mergeCell ref="A2:L2"/>
    <mergeCell ref="A3:L3"/>
    <mergeCell ref="B4:L4"/>
    <mergeCell ref="F5:H5"/>
    <mergeCell ref="J5:L5"/>
  </mergeCells>
  <pageMargins left="0.39" right="0.39" top="0.39" bottom="0.39" header="0" footer="0"/>
  <pageSetup scale="9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M14"/>
  <sheetViews>
    <sheetView rightToLeft="1" view="pageBreakPreview" zoomScaleNormal="100" zoomScaleSheetLayoutView="100" workbookViewId="0">
      <selection activeCell="L13" sqref="L13"/>
    </sheetView>
  </sheetViews>
  <sheetFormatPr defaultRowHeight="30" customHeight="1" x14ac:dyDescent="0.45"/>
  <cols>
    <col min="1" max="1" width="2.5703125" style="8" customWidth="1"/>
    <col min="2" max="2" width="49.5703125" style="8" customWidth="1"/>
    <col min="3" max="3" width="1.28515625" style="8" customWidth="1"/>
    <col min="4" max="4" width="11.7109375" style="8" customWidth="1"/>
    <col min="5" max="5" width="1.28515625" style="8" customWidth="1"/>
    <col min="6" max="6" width="22" style="8" customWidth="1"/>
    <col min="7" max="7" width="1.28515625" style="8" customWidth="1"/>
    <col min="8" max="8" width="12.42578125" style="109" customWidth="1"/>
    <col min="9" max="9" width="1.28515625" style="8" customWidth="1"/>
    <col min="10" max="10" width="14.28515625" style="8" customWidth="1"/>
    <col min="11" max="11" width="0.28515625" style="18" customWidth="1"/>
    <col min="12" max="12" width="19.85546875" style="51" bestFit="1" customWidth="1"/>
    <col min="13" max="13" width="9.140625" style="113"/>
    <col min="14" max="16384" width="9.140625" style="18"/>
  </cols>
  <sheetData>
    <row r="1" spans="1:13" ht="30" customHeight="1" x14ac:dyDescent="0.45">
      <c r="A1" s="132" t="s">
        <v>188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3" ht="30" customHeight="1" x14ac:dyDescent="0.45">
      <c r="A2" s="132" t="s">
        <v>99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3" ht="30" customHeight="1" x14ac:dyDescent="0.45">
      <c r="A3" s="132" t="s">
        <v>196</v>
      </c>
      <c r="B3" s="132"/>
      <c r="C3" s="132"/>
      <c r="D3" s="132"/>
      <c r="E3" s="132"/>
      <c r="F3" s="132"/>
      <c r="G3" s="132"/>
      <c r="H3" s="132"/>
      <c r="I3" s="132"/>
      <c r="J3" s="132"/>
    </row>
    <row r="4" spans="1:13" s="39" customFormat="1" ht="30" customHeight="1" x14ac:dyDescent="0.45">
      <c r="A4" s="17" t="s">
        <v>100</v>
      </c>
      <c r="B4" s="133" t="s">
        <v>101</v>
      </c>
      <c r="C4" s="133"/>
      <c r="D4" s="133"/>
      <c r="E4" s="133"/>
      <c r="F4" s="133"/>
      <c r="G4" s="133"/>
      <c r="H4" s="133"/>
      <c r="I4" s="133"/>
      <c r="J4" s="133"/>
      <c r="L4" s="116"/>
      <c r="M4" s="114"/>
    </row>
    <row r="5" spans="1:13" ht="42" customHeight="1" x14ac:dyDescent="0.45">
      <c r="A5" s="134" t="s">
        <v>102</v>
      </c>
      <c r="B5" s="134"/>
      <c r="D5" s="1" t="s">
        <v>103</v>
      </c>
      <c r="F5" s="1" t="s">
        <v>93</v>
      </c>
      <c r="H5" s="107" t="s">
        <v>104</v>
      </c>
      <c r="I5" s="20"/>
      <c r="J5" s="36" t="s">
        <v>105</v>
      </c>
    </row>
    <row r="6" spans="1:13" ht="30" customHeight="1" x14ac:dyDescent="0.45">
      <c r="A6" s="146" t="s">
        <v>106</v>
      </c>
      <c r="B6" s="146"/>
      <c r="D6" s="9" t="s">
        <v>107</v>
      </c>
      <c r="F6" s="60">
        <f>'درآمد سرمایه گذاری در سهام'!I49</f>
        <v>40360772818</v>
      </c>
      <c r="H6" s="108">
        <f>F6/F11</f>
        <v>0.98074702466011809</v>
      </c>
      <c r="J6" s="108">
        <v>1.7399999999999999E-2</v>
      </c>
    </row>
    <row r="7" spans="1:13" ht="30" customHeight="1" x14ac:dyDescent="0.45">
      <c r="A7" s="147" t="s">
        <v>108</v>
      </c>
      <c r="B7" s="147"/>
      <c r="D7" s="8" t="s">
        <v>109</v>
      </c>
      <c r="F7" s="12">
        <v>0</v>
      </c>
      <c r="H7" s="109">
        <v>0</v>
      </c>
      <c r="J7" s="115">
        <v>0</v>
      </c>
    </row>
    <row r="8" spans="1:13" ht="30" customHeight="1" x14ac:dyDescent="0.45">
      <c r="A8" s="147" t="s">
        <v>110</v>
      </c>
      <c r="B8" s="147"/>
      <c r="D8" s="8" t="s">
        <v>111</v>
      </c>
      <c r="F8" s="12">
        <v>0</v>
      </c>
      <c r="H8" s="109">
        <v>0</v>
      </c>
      <c r="J8" s="115">
        <v>0</v>
      </c>
    </row>
    <row r="9" spans="1:13" ht="30" customHeight="1" x14ac:dyDescent="0.45">
      <c r="A9" s="147" t="s">
        <v>112</v>
      </c>
      <c r="B9" s="147"/>
      <c r="D9" s="8" t="s">
        <v>113</v>
      </c>
      <c r="F9" s="12">
        <f>'درآمد سپرده بانکی'!D10</f>
        <v>24112202</v>
      </c>
      <c r="H9" s="109">
        <f>F9/F11</f>
        <v>5.8591470674112774E-4</v>
      </c>
      <c r="J9" s="115">
        <v>0</v>
      </c>
    </row>
    <row r="10" spans="1:13" ht="30" customHeight="1" x14ac:dyDescent="0.45">
      <c r="A10" s="147" t="s">
        <v>114</v>
      </c>
      <c r="B10" s="147"/>
      <c r="D10" s="8" t="s">
        <v>115</v>
      </c>
      <c r="F10" s="14">
        <f>'سایر درآمدها'!D11</f>
        <v>768207269</v>
      </c>
      <c r="H10" s="110">
        <f>F10/F11</f>
        <v>1.8667060633140747E-2</v>
      </c>
      <c r="J10" s="110">
        <v>2.9999999999999997E-4</v>
      </c>
    </row>
    <row r="11" spans="1:13" ht="30" customHeight="1" x14ac:dyDescent="0.45">
      <c r="A11" s="132" t="s">
        <v>54</v>
      </c>
      <c r="B11" s="132"/>
      <c r="D11" s="12"/>
      <c r="F11" s="106">
        <f>SUM(F6:F10)</f>
        <v>41153092289</v>
      </c>
      <c r="G11" s="27"/>
      <c r="H11" s="112">
        <f>SUM(H6:H10)</f>
        <v>0.99999999999999989</v>
      </c>
      <c r="I11" s="27"/>
      <c r="J11" s="111">
        <f>SUM(J6:J10)</f>
        <v>1.77E-2</v>
      </c>
    </row>
    <row r="14" spans="1:13" ht="30" customHeight="1" x14ac:dyDescent="0.45">
      <c r="H14" s="145"/>
      <c r="I14" s="145"/>
      <c r="J14" s="145"/>
    </row>
  </sheetData>
  <mergeCells count="12">
    <mergeCell ref="H14:J14"/>
    <mergeCell ref="A1:J1"/>
    <mergeCell ref="A2:J2"/>
    <mergeCell ref="A3:J3"/>
    <mergeCell ref="B4:J4"/>
    <mergeCell ref="A5:B5"/>
    <mergeCell ref="A11:B11"/>
    <mergeCell ref="A6:B6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AJ50"/>
  <sheetViews>
    <sheetView rightToLeft="1" view="pageBreakPreview" zoomScaleNormal="100" zoomScaleSheetLayoutView="100" workbookViewId="0">
      <selection activeCell="A3" sqref="A3:V3"/>
    </sheetView>
  </sheetViews>
  <sheetFormatPr defaultRowHeight="30" customHeight="1" x14ac:dyDescent="0.45"/>
  <cols>
    <col min="1" max="1" width="27.28515625" style="43" bestFit="1" customWidth="1"/>
    <col min="2" max="2" width="1.28515625" style="18" customWidth="1"/>
    <col min="3" max="3" width="15.140625" style="18" bestFit="1" customWidth="1"/>
    <col min="4" max="4" width="1.28515625" style="18" customWidth="1"/>
    <col min="5" max="5" width="16" style="18" customWidth="1"/>
    <col min="6" max="6" width="1.28515625" style="18" customWidth="1"/>
    <col min="7" max="7" width="17.42578125" style="50" customWidth="1"/>
    <col min="8" max="8" width="1.28515625" style="18" customWidth="1"/>
    <col min="9" max="9" width="18.7109375" style="50" bestFit="1" customWidth="1"/>
    <col min="10" max="10" width="1.28515625" style="18" customWidth="1"/>
    <col min="11" max="11" width="17.28515625" style="18" bestFit="1" customWidth="1"/>
    <col min="12" max="12" width="1.28515625" style="18" customWidth="1"/>
    <col min="13" max="13" width="15.42578125" style="63" bestFit="1" customWidth="1"/>
    <col min="14" max="15" width="1.28515625" style="63" customWidth="1"/>
    <col min="16" max="16" width="16.85546875" style="63" customWidth="1"/>
    <col min="17" max="17" width="0.5703125" style="18" customWidth="1"/>
    <col min="18" max="18" width="17.28515625" style="50" customWidth="1"/>
    <col min="19" max="19" width="0.5703125" style="18" customWidth="1"/>
    <col min="20" max="20" width="18.85546875" style="105" bestFit="1" customWidth="1"/>
    <col min="21" max="21" width="1.28515625" style="18" customWidth="1"/>
    <col min="22" max="22" width="17.28515625" style="18" bestFit="1" customWidth="1"/>
    <col min="23" max="23" width="0.28515625" customWidth="1"/>
    <col min="24" max="24" width="27.28515625" style="54" bestFit="1" customWidth="1"/>
    <col min="25" max="26" width="1.28515625" style="54" customWidth="1"/>
    <col min="27" max="27" width="19.42578125" style="46" customWidth="1"/>
    <col min="28" max="28" width="1.28515625" style="54" customWidth="1"/>
    <col min="29" max="29" width="13.85546875" style="54" customWidth="1"/>
    <col min="30" max="30" width="1.28515625" style="54" customWidth="1"/>
    <col min="31" max="31" width="19.42578125" style="54" customWidth="1"/>
    <col min="32" max="32" width="1.28515625" style="54" customWidth="1"/>
    <col min="33" max="33" width="20.5703125" style="54" customWidth="1"/>
    <col min="34" max="34" width="19.85546875" style="46" customWidth="1"/>
    <col min="35" max="35" width="24" bestFit="1" customWidth="1"/>
  </cols>
  <sheetData>
    <row r="1" spans="1:34" ht="30" customHeight="1" x14ac:dyDescent="0.2">
      <c r="A1" s="149" t="s">
        <v>188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</row>
    <row r="2" spans="1:34" ht="30" customHeight="1" x14ac:dyDescent="0.2">
      <c r="A2" s="149" t="s">
        <v>191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</row>
    <row r="3" spans="1:34" ht="30" customHeight="1" x14ac:dyDescent="0.2">
      <c r="A3" s="149" t="s">
        <v>196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</row>
    <row r="4" spans="1:34" ht="30" customHeight="1" x14ac:dyDescent="0.2">
      <c r="A4" s="151" t="s">
        <v>232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</row>
    <row r="5" spans="1:34" ht="30" customHeight="1" x14ac:dyDescent="0.2">
      <c r="B5" s="8"/>
      <c r="C5" s="134" t="s">
        <v>116</v>
      </c>
      <c r="D5" s="134"/>
      <c r="E5" s="134"/>
      <c r="F5" s="134"/>
      <c r="G5" s="134"/>
      <c r="H5" s="134"/>
      <c r="I5" s="134"/>
      <c r="J5" s="134"/>
      <c r="K5" s="134"/>
      <c r="L5" s="8"/>
      <c r="M5" s="134" t="s">
        <v>117</v>
      </c>
      <c r="N5" s="134"/>
      <c r="O5" s="134"/>
      <c r="P5" s="134"/>
      <c r="Q5" s="134"/>
      <c r="R5" s="134"/>
      <c r="S5" s="134"/>
      <c r="T5" s="134"/>
      <c r="U5" s="134"/>
      <c r="V5" s="134"/>
      <c r="X5" s="119"/>
      <c r="Z5" s="119"/>
      <c r="AA5" s="119"/>
      <c r="AC5" s="119"/>
      <c r="AD5" s="119"/>
      <c r="AE5" s="119"/>
      <c r="AF5" s="119"/>
      <c r="AG5" s="119"/>
      <c r="AH5" s="119"/>
    </row>
    <row r="6" spans="1:34" ht="30" customHeight="1" x14ac:dyDescent="0.2">
      <c r="A6" s="132" t="s">
        <v>102</v>
      </c>
      <c r="B6" s="8"/>
      <c r="C6" s="135" t="s">
        <v>118</v>
      </c>
      <c r="D6" s="9"/>
      <c r="E6" s="135" t="s">
        <v>119</v>
      </c>
      <c r="F6" s="9"/>
      <c r="G6" s="152" t="s">
        <v>120</v>
      </c>
      <c r="H6" s="9"/>
      <c r="I6" s="137" t="s">
        <v>54</v>
      </c>
      <c r="J6" s="137"/>
      <c r="K6" s="137"/>
      <c r="L6" s="8"/>
      <c r="M6" s="125" t="s">
        <v>118</v>
      </c>
      <c r="N6" s="65"/>
      <c r="O6" s="125" t="s">
        <v>119</v>
      </c>
      <c r="P6" s="125"/>
      <c r="Q6" s="9"/>
      <c r="R6" s="152" t="s">
        <v>120</v>
      </c>
      <c r="S6" s="9"/>
      <c r="T6" s="137" t="s">
        <v>54</v>
      </c>
      <c r="U6" s="137"/>
      <c r="V6" s="137"/>
      <c r="X6" s="119"/>
      <c r="AA6" s="98"/>
      <c r="AC6" s="99"/>
      <c r="AE6" s="99"/>
      <c r="AG6" s="99"/>
      <c r="AH6" s="99"/>
    </row>
    <row r="7" spans="1:34" ht="30" customHeight="1" x14ac:dyDescent="0.2">
      <c r="A7" s="141"/>
      <c r="B7" s="8"/>
      <c r="C7" s="141"/>
      <c r="D7" s="8"/>
      <c r="E7" s="141"/>
      <c r="F7" s="8"/>
      <c r="G7" s="153"/>
      <c r="H7" s="8"/>
      <c r="I7" s="55" t="s">
        <v>93</v>
      </c>
      <c r="J7" s="9"/>
      <c r="K7" s="21" t="s">
        <v>104</v>
      </c>
      <c r="L7" s="8"/>
      <c r="M7" s="126"/>
      <c r="N7" s="54"/>
      <c r="O7" s="126"/>
      <c r="P7" s="126"/>
      <c r="Q7" s="8"/>
      <c r="R7" s="153"/>
      <c r="S7" s="8"/>
      <c r="T7" s="104" t="s">
        <v>93</v>
      </c>
      <c r="U7" s="9"/>
      <c r="V7" s="21" t="s">
        <v>104</v>
      </c>
      <c r="X7" s="72"/>
      <c r="AC7" s="53"/>
      <c r="AE7" s="53"/>
      <c r="AG7" s="46"/>
    </row>
    <row r="8" spans="1:34" ht="30" customHeight="1" x14ac:dyDescent="0.2">
      <c r="A8" s="42" t="s">
        <v>26</v>
      </c>
      <c r="B8" s="8"/>
      <c r="C8" s="10">
        <v>0</v>
      </c>
      <c r="D8" s="8"/>
      <c r="E8" s="60">
        <v>0</v>
      </c>
      <c r="F8" s="8"/>
      <c r="G8" s="97">
        <v>-902588707</v>
      </c>
      <c r="H8" s="8"/>
      <c r="I8" s="97">
        <f>C8+E8+G8</f>
        <v>-902588707</v>
      </c>
      <c r="J8" s="8"/>
      <c r="K8" s="11"/>
      <c r="L8" s="8"/>
      <c r="M8" s="52">
        <v>0</v>
      </c>
      <c r="N8" s="54"/>
      <c r="O8" s="154">
        <v>0</v>
      </c>
      <c r="P8" s="154"/>
      <c r="Q8" s="8"/>
      <c r="R8" s="97">
        <v>-9997069514</v>
      </c>
      <c r="S8" s="8"/>
      <c r="T8" s="59">
        <f>M8+O8+R8</f>
        <v>-9997069514</v>
      </c>
      <c r="U8" s="8"/>
      <c r="V8" s="11"/>
      <c r="X8" s="72"/>
      <c r="AC8" s="53"/>
      <c r="AE8" s="53"/>
      <c r="AG8" s="46"/>
    </row>
    <row r="9" spans="1:34" ht="30" customHeight="1" x14ac:dyDescent="0.2">
      <c r="A9" s="43" t="s">
        <v>31</v>
      </c>
      <c r="B9" s="8"/>
      <c r="C9" s="12">
        <v>0</v>
      </c>
      <c r="D9" s="8"/>
      <c r="E9" s="85">
        <v>17050738088</v>
      </c>
      <c r="F9" s="8"/>
      <c r="G9" s="57">
        <v>-1029663058</v>
      </c>
      <c r="H9" s="8"/>
      <c r="I9" s="102">
        <f t="shared" ref="I9:I48" si="0">C9+E9+G9</f>
        <v>16021075030</v>
      </c>
      <c r="J9" s="8"/>
      <c r="K9" s="13"/>
      <c r="L9" s="8"/>
      <c r="M9" s="53">
        <v>0</v>
      </c>
      <c r="N9" s="54"/>
      <c r="O9" s="150">
        <v>-3695473039</v>
      </c>
      <c r="P9" s="150"/>
      <c r="Q9" s="8"/>
      <c r="R9" s="57">
        <v>-1029663058</v>
      </c>
      <c r="S9" s="8"/>
      <c r="T9" s="102">
        <f t="shared" ref="T9:T48" si="1">M9+O9+R9</f>
        <v>-4725136097</v>
      </c>
      <c r="U9" s="8"/>
      <c r="V9" s="13"/>
      <c r="X9" s="72"/>
      <c r="AC9" s="53"/>
      <c r="AE9" s="53"/>
      <c r="AG9" s="46"/>
    </row>
    <row r="10" spans="1:34" ht="30" customHeight="1" x14ac:dyDescent="0.2">
      <c r="A10" s="43" t="s">
        <v>32</v>
      </c>
      <c r="B10" s="8"/>
      <c r="C10" s="12">
        <v>0</v>
      </c>
      <c r="D10" s="8"/>
      <c r="E10" s="85">
        <v>338908727</v>
      </c>
      <c r="F10" s="8"/>
      <c r="G10" s="57">
        <v>-896174894</v>
      </c>
      <c r="H10" s="8"/>
      <c r="I10" s="57">
        <f t="shared" si="0"/>
        <v>-557266167</v>
      </c>
      <c r="J10" s="8"/>
      <c r="K10" s="13"/>
      <c r="L10" s="8"/>
      <c r="M10" s="53">
        <v>0</v>
      </c>
      <c r="N10" s="54"/>
      <c r="O10" s="150">
        <v>-3865908777</v>
      </c>
      <c r="P10" s="150"/>
      <c r="Q10" s="8"/>
      <c r="R10" s="57">
        <v>-896174894</v>
      </c>
      <c r="S10" s="8"/>
      <c r="T10" s="102">
        <f t="shared" si="1"/>
        <v>-4762083671</v>
      </c>
      <c r="U10" s="8"/>
      <c r="V10" s="13"/>
      <c r="X10" s="72"/>
      <c r="AC10" s="53"/>
      <c r="AE10" s="53"/>
      <c r="AG10" s="46"/>
    </row>
    <row r="11" spans="1:34" ht="30" customHeight="1" x14ac:dyDescent="0.2">
      <c r="A11" s="43" t="s">
        <v>38</v>
      </c>
      <c r="B11" s="8"/>
      <c r="C11" s="12">
        <v>0</v>
      </c>
      <c r="D11" s="8"/>
      <c r="E11" s="85">
        <v>9745533162</v>
      </c>
      <c r="F11" s="8"/>
      <c r="G11" s="57">
        <v>1505262627</v>
      </c>
      <c r="H11" s="8"/>
      <c r="I11" s="102">
        <f t="shared" si="0"/>
        <v>11250795789</v>
      </c>
      <c r="J11" s="8"/>
      <c r="K11" s="13"/>
      <c r="L11" s="8"/>
      <c r="M11" s="53">
        <v>1398842371</v>
      </c>
      <c r="N11" s="54"/>
      <c r="O11" s="150">
        <v>11041279104</v>
      </c>
      <c r="P11" s="150"/>
      <c r="Q11" s="8"/>
      <c r="R11" s="57">
        <v>1505262627</v>
      </c>
      <c r="S11" s="8"/>
      <c r="T11" s="102">
        <f t="shared" si="1"/>
        <v>13945384102</v>
      </c>
      <c r="U11" s="8"/>
      <c r="V11" s="13"/>
      <c r="X11" s="72"/>
      <c r="AC11" s="53"/>
      <c r="AE11" s="53"/>
      <c r="AG11" s="46"/>
    </row>
    <row r="12" spans="1:34" ht="30" customHeight="1" x14ac:dyDescent="0.2">
      <c r="A12" s="43" t="s">
        <v>39</v>
      </c>
      <c r="B12" s="8"/>
      <c r="C12" s="12">
        <v>0</v>
      </c>
      <c r="D12" s="8"/>
      <c r="E12" s="46">
        <v>-20345420012</v>
      </c>
      <c r="F12" s="8"/>
      <c r="G12" s="57">
        <v>-427805874</v>
      </c>
      <c r="H12" s="8"/>
      <c r="I12" s="57">
        <f t="shared" si="0"/>
        <v>-20773225886</v>
      </c>
      <c r="J12" s="8"/>
      <c r="K12" s="13"/>
      <c r="L12" s="8"/>
      <c r="M12" s="53">
        <v>0</v>
      </c>
      <c r="N12" s="54"/>
      <c r="O12" s="150">
        <v>-71843464059</v>
      </c>
      <c r="P12" s="150"/>
      <c r="Q12" s="8"/>
      <c r="R12" s="57">
        <v>-427805874</v>
      </c>
      <c r="S12" s="8"/>
      <c r="T12" s="102">
        <f t="shared" si="1"/>
        <v>-72271269933</v>
      </c>
      <c r="U12" s="8"/>
      <c r="V12" s="13"/>
      <c r="X12" s="72"/>
      <c r="AC12" s="53"/>
      <c r="AE12" s="53"/>
      <c r="AG12" s="46"/>
    </row>
    <row r="13" spans="1:34" ht="30" customHeight="1" x14ac:dyDescent="0.2">
      <c r="A13" s="43" t="s">
        <v>40</v>
      </c>
      <c r="B13" s="8"/>
      <c r="C13" s="12">
        <v>0</v>
      </c>
      <c r="D13" s="8"/>
      <c r="E13" s="85">
        <v>16256003601</v>
      </c>
      <c r="F13" s="8"/>
      <c r="G13" s="57">
        <v>-9410967929</v>
      </c>
      <c r="H13" s="8"/>
      <c r="I13" s="102">
        <f t="shared" si="0"/>
        <v>6845035672</v>
      </c>
      <c r="J13" s="8"/>
      <c r="K13" s="13"/>
      <c r="L13" s="8"/>
      <c r="M13" s="53">
        <v>0</v>
      </c>
      <c r="N13" s="54"/>
      <c r="O13" s="150">
        <v>-40894222948</v>
      </c>
      <c r="P13" s="150"/>
      <c r="Q13" s="8"/>
      <c r="R13" s="57">
        <v>-12292540963</v>
      </c>
      <c r="S13" s="8"/>
      <c r="T13" s="102">
        <f t="shared" si="1"/>
        <v>-53186763911</v>
      </c>
      <c r="U13" s="8"/>
      <c r="V13" s="13"/>
      <c r="AC13" s="53"/>
      <c r="AE13" s="53"/>
      <c r="AG13" s="46"/>
    </row>
    <row r="14" spans="1:34" ht="30" customHeight="1" x14ac:dyDescent="0.2">
      <c r="A14" s="43" t="s">
        <v>43</v>
      </c>
      <c r="B14" s="8"/>
      <c r="C14" s="12">
        <v>0</v>
      </c>
      <c r="D14" s="8"/>
      <c r="E14" s="46">
        <v>2095974304</v>
      </c>
      <c r="F14" s="8"/>
      <c r="G14" s="57">
        <v>-16700019</v>
      </c>
      <c r="H14" s="8"/>
      <c r="I14" s="102">
        <f t="shared" si="0"/>
        <v>2079274285</v>
      </c>
      <c r="J14" s="8"/>
      <c r="K14" s="13"/>
      <c r="L14" s="8"/>
      <c r="M14" s="53">
        <v>0</v>
      </c>
      <c r="N14" s="54"/>
      <c r="O14" s="150">
        <v>483883657</v>
      </c>
      <c r="P14" s="150"/>
      <c r="Q14" s="8"/>
      <c r="R14" s="57">
        <v>-16700019</v>
      </c>
      <c r="S14" s="8"/>
      <c r="T14" s="102">
        <f t="shared" si="1"/>
        <v>467183638</v>
      </c>
      <c r="U14" s="8"/>
      <c r="V14" s="13"/>
      <c r="AC14" s="53"/>
      <c r="AE14" s="53"/>
      <c r="AG14" s="46"/>
    </row>
    <row r="15" spans="1:34" ht="30" customHeight="1" x14ac:dyDescent="0.2">
      <c r="A15" s="43" t="s">
        <v>51</v>
      </c>
      <c r="B15" s="8"/>
      <c r="C15" s="12">
        <v>0</v>
      </c>
      <c r="D15" s="8"/>
      <c r="E15" s="61">
        <v>0</v>
      </c>
      <c r="F15" s="8"/>
      <c r="G15" s="57">
        <v>-2292658200</v>
      </c>
      <c r="H15" s="8"/>
      <c r="I15" s="57">
        <f t="shared" si="0"/>
        <v>-2292658200</v>
      </c>
      <c r="J15" s="8"/>
      <c r="K15" s="13"/>
      <c r="L15" s="8"/>
      <c r="M15" s="53">
        <v>321552870</v>
      </c>
      <c r="N15" s="54"/>
      <c r="O15" s="155">
        <v>0</v>
      </c>
      <c r="P15" s="155"/>
      <c r="Q15" s="8"/>
      <c r="R15" s="57">
        <v>-4726200801</v>
      </c>
      <c r="S15" s="8"/>
      <c r="T15" s="102">
        <f t="shared" si="1"/>
        <v>-4404647931</v>
      </c>
      <c r="U15" s="8"/>
      <c r="V15" s="13"/>
      <c r="X15" s="72"/>
      <c r="AC15" s="53"/>
      <c r="AE15" s="53"/>
      <c r="AG15" s="46"/>
    </row>
    <row r="16" spans="1:34" ht="30" customHeight="1" x14ac:dyDescent="0.2">
      <c r="A16" s="43" t="s">
        <v>44</v>
      </c>
      <c r="B16" s="8"/>
      <c r="C16" s="12">
        <v>0</v>
      </c>
      <c r="D16" s="8"/>
      <c r="E16" s="61">
        <v>0</v>
      </c>
      <c r="F16" s="8"/>
      <c r="G16" s="57">
        <v>-4259454649</v>
      </c>
      <c r="H16" s="8"/>
      <c r="I16" s="57">
        <f t="shared" si="0"/>
        <v>-4259454649</v>
      </c>
      <c r="J16" s="8"/>
      <c r="K16" s="13"/>
      <c r="L16" s="8"/>
      <c r="M16" s="53">
        <v>1659594723</v>
      </c>
      <c r="N16" s="54"/>
      <c r="O16" s="155">
        <v>0</v>
      </c>
      <c r="P16" s="155"/>
      <c r="Q16" s="8"/>
      <c r="R16" s="57">
        <v>-7893343402</v>
      </c>
      <c r="S16" s="8"/>
      <c r="T16" s="102">
        <f t="shared" si="1"/>
        <v>-6233748679</v>
      </c>
      <c r="U16" s="8"/>
      <c r="V16" s="13"/>
      <c r="X16" s="72"/>
      <c r="AC16" s="53"/>
      <c r="AE16" s="53"/>
      <c r="AG16" s="46"/>
    </row>
    <row r="17" spans="1:36" ht="30" customHeight="1" x14ac:dyDescent="0.2">
      <c r="A17" s="43" t="s">
        <v>21</v>
      </c>
      <c r="B17" s="8"/>
      <c r="C17" s="12">
        <v>0</v>
      </c>
      <c r="D17" s="8"/>
      <c r="E17" s="61">
        <v>0</v>
      </c>
      <c r="F17" s="8"/>
      <c r="G17" s="61">
        <v>0</v>
      </c>
      <c r="H17" s="8"/>
      <c r="I17" s="57">
        <f t="shared" si="0"/>
        <v>0</v>
      </c>
      <c r="J17" s="8"/>
      <c r="K17" s="13"/>
      <c r="L17" s="8"/>
      <c r="M17" s="53">
        <v>0</v>
      </c>
      <c r="N17" s="54"/>
      <c r="O17" s="155">
        <v>0</v>
      </c>
      <c r="P17" s="155"/>
      <c r="Q17" s="8"/>
      <c r="R17" s="57">
        <v>-9256734</v>
      </c>
      <c r="S17" s="8"/>
      <c r="T17" s="102">
        <f t="shared" si="1"/>
        <v>-9256734</v>
      </c>
      <c r="U17" s="8"/>
      <c r="V17" s="13"/>
      <c r="X17" s="72"/>
      <c r="AC17" s="53"/>
      <c r="AE17" s="53"/>
      <c r="AG17" s="46"/>
    </row>
    <row r="18" spans="1:36" ht="30" customHeight="1" x14ac:dyDescent="0.2">
      <c r="A18" s="43" t="s">
        <v>22</v>
      </c>
      <c r="B18" s="8"/>
      <c r="C18" s="12">
        <v>0</v>
      </c>
      <c r="D18" s="8"/>
      <c r="E18" s="61">
        <v>0</v>
      </c>
      <c r="F18" s="8"/>
      <c r="G18" s="61">
        <v>0</v>
      </c>
      <c r="H18" s="8"/>
      <c r="I18" s="57">
        <f t="shared" si="0"/>
        <v>0</v>
      </c>
      <c r="J18" s="8"/>
      <c r="K18" s="13"/>
      <c r="L18" s="8"/>
      <c r="M18" s="53">
        <v>0</v>
      </c>
      <c r="N18" s="54"/>
      <c r="O18" s="155">
        <v>0</v>
      </c>
      <c r="P18" s="155"/>
      <c r="Q18" s="8"/>
      <c r="R18" s="57">
        <v>-1150667688</v>
      </c>
      <c r="S18" s="8"/>
      <c r="T18" s="102">
        <f t="shared" si="1"/>
        <v>-1150667688</v>
      </c>
      <c r="U18" s="8"/>
      <c r="V18" s="13"/>
      <c r="X18" s="72"/>
      <c r="AC18" s="53"/>
      <c r="AE18" s="53"/>
      <c r="AG18" s="46"/>
    </row>
    <row r="19" spans="1:36" ht="30" customHeight="1" x14ac:dyDescent="0.2">
      <c r="A19" s="43" t="s">
        <v>46</v>
      </c>
      <c r="B19" s="8"/>
      <c r="C19" s="12">
        <v>0</v>
      </c>
      <c r="D19" s="8"/>
      <c r="E19" s="61">
        <v>0</v>
      </c>
      <c r="F19" s="8"/>
      <c r="G19" s="61">
        <v>0</v>
      </c>
      <c r="H19" s="8"/>
      <c r="I19" s="57">
        <f t="shared" si="0"/>
        <v>0</v>
      </c>
      <c r="J19" s="8"/>
      <c r="K19" s="13"/>
      <c r="L19" s="8"/>
      <c r="M19" s="53">
        <v>0</v>
      </c>
      <c r="N19" s="54"/>
      <c r="O19" s="155">
        <v>0</v>
      </c>
      <c r="P19" s="155"/>
      <c r="Q19" s="8"/>
      <c r="R19" s="57">
        <v>-18364754667</v>
      </c>
      <c r="S19" s="8"/>
      <c r="T19" s="102">
        <f t="shared" si="1"/>
        <v>-18364754667</v>
      </c>
      <c r="U19" s="8"/>
      <c r="V19" s="13"/>
      <c r="X19" s="72"/>
      <c r="AC19" s="53"/>
      <c r="AE19" s="53"/>
      <c r="AG19" s="46"/>
    </row>
    <row r="20" spans="1:36" ht="30" customHeight="1" x14ac:dyDescent="0.2">
      <c r="A20" s="43" t="s">
        <v>42</v>
      </c>
      <c r="B20" s="8"/>
      <c r="C20" s="12">
        <v>0</v>
      </c>
      <c r="D20" s="8"/>
      <c r="E20" s="61">
        <v>0</v>
      </c>
      <c r="F20" s="8"/>
      <c r="G20" s="61">
        <v>0</v>
      </c>
      <c r="H20" s="8"/>
      <c r="I20" s="57">
        <f t="shared" si="0"/>
        <v>0</v>
      </c>
      <c r="J20" s="8"/>
      <c r="K20" s="13"/>
      <c r="L20" s="8"/>
      <c r="M20" s="53">
        <v>348000000</v>
      </c>
      <c r="N20" s="54"/>
      <c r="O20" s="155">
        <v>0</v>
      </c>
      <c r="P20" s="155"/>
      <c r="Q20" s="8"/>
      <c r="R20" s="57">
        <v>-1522730661</v>
      </c>
      <c r="S20" s="8"/>
      <c r="T20" s="102">
        <f t="shared" si="1"/>
        <v>-1174730661</v>
      </c>
      <c r="U20" s="8"/>
      <c r="V20" s="13"/>
      <c r="AC20" s="53"/>
      <c r="AE20" s="53"/>
      <c r="AG20" s="46"/>
    </row>
    <row r="21" spans="1:36" ht="30" customHeight="1" x14ac:dyDescent="0.2">
      <c r="A21" s="43" t="s">
        <v>35</v>
      </c>
      <c r="B21" s="8"/>
      <c r="C21" s="12">
        <v>0</v>
      </c>
      <c r="D21" s="8"/>
      <c r="E21" s="85">
        <v>224747906</v>
      </c>
      <c r="F21" s="8"/>
      <c r="G21" s="61">
        <v>0</v>
      </c>
      <c r="H21" s="8"/>
      <c r="I21" s="102">
        <f t="shared" si="0"/>
        <v>224747906</v>
      </c>
      <c r="J21" s="8"/>
      <c r="K21" s="13"/>
      <c r="L21" s="8"/>
      <c r="M21" s="53">
        <v>0</v>
      </c>
      <c r="N21" s="54"/>
      <c r="O21" s="150">
        <v>-307549828</v>
      </c>
      <c r="P21" s="150"/>
      <c r="Q21" s="8"/>
      <c r="R21" s="57">
        <v>-86481305</v>
      </c>
      <c r="S21" s="8"/>
      <c r="T21" s="102">
        <f t="shared" si="1"/>
        <v>-394031133</v>
      </c>
      <c r="U21" s="8"/>
      <c r="V21" s="13"/>
      <c r="AC21" s="53"/>
      <c r="AE21" s="53"/>
      <c r="AG21" s="46"/>
    </row>
    <row r="22" spans="1:36" ht="30" customHeight="1" x14ac:dyDescent="0.2">
      <c r="A22" s="43" t="s">
        <v>50</v>
      </c>
      <c r="B22" s="8"/>
      <c r="C22" s="12">
        <v>0</v>
      </c>
      <c r="D22" s="8"/>
      <c r="E22" s="85">
        <v>46116284</v>
      </c>
      <c r="F22" s="8"/>
      <c r="G22" s="61">
        <v>0</v>
      </c>
      <c r="H22" s="8"/>
      <c r="I22" s="102">
        <f t="shared" si="0"/>
        <v>46116284</v>
      </c>
      <c r="J22" s="8"/>
      <c r="K22" s="13"/>
      <c r="L22" s="8"/>
      <c r="M22" s="53">
        <v>0</v>
      </c>
      <c r="N22" s="54"/>
      <c r="O22" s="150">
        <v>-168779323</v>
      </c>
      <c r="P22" s="150"/>
      <c r="Q22" s="8"/>
      <c r="R22" s="57">
        <v>-82173763</v>
      </c>
      <c r="S22" s="8"/>
      <c r="T22" s="102">
        <f t="shared" si="1"/>
        <v>-250953086</v>
      </c>
      <c r="U22" s="8"/>
      <c r="V22" s="13"/>
      <c r="AC22" s="53"/>
      <c r="AE22" s="53"/>
      <c r="AG22" s="46"/>
    </row>
    <row r="23" spans="1:36" ht="30" customHeight="1" x14ac:dyDescent="0.2">
      <c r="A23" s="43" t="s">
        <v>25</v>
      </c>
      <c r="B23" s="8"/>
      <c r="C23" s="12">
        <v>0</v>
      </c>
      <c r="D23" s="8"/>
      <c r="E23" s="85">
        <v>243367775</v>
      </c>
      <c r="F23" s="8"/>
      <c r="G23" s="61">
        <v>0</v>
      </c>
      <c r="H23" s="8"/>
      <c r="I23" s="102">
        <f t="shared" si="0"/>
        <v>243367775</v>
      </c>
      <c r="J23" s="8"/>
      <c r="K23" s="13"/>
      <c r="L23" s="8"/>
      <c r="M23" s="53">
        <v>0</v>
      </c>
      <c r="N23" s="54"/>
      <c r="O23" s="150">
        <v>-633770236</v>
      </c>
      <c r="P23" s="150"/>
      <c r="Q23" s="8"/>
      <c r="R23" s="57">
        <v>-6866484793</v>
      </c>
      <c r="S23" s="8"/>
      <c r="T23" s="102">
        <f t="shared" si="1"/>
        <v>-7500255029</v>
      </c>
      <c r="U23" s="8"/>
      <c r="V23" s="13"/>
      <c r="AC23" s="53"/>
      <c r="AE23" s="53"/>
      <c r="AG23" s="46"/>
    </row>
    <row r="24" spans="1:36" ht="30" customHeight="1" x14ac:dyDescent="0.2">
      <c r="A24" s="43" t="s">
        <v>29</v>
      </c>
      <c r="B24" s="8"/>
      <c r="C24" s="12">
        <v>0</v>
      </c>
      <c r="D24" s="8"/>
      <c r="E24" s="150">
        <v>-800221796</v>
      </c>
      <c r="F24" s="150"/>
      <c r="G24" s="61">
        <v>0</v>
      </c>
      <c r="H24" s="8"/>
      <c r="I24" s="57">
        <f t="shared" si="0"/>
        <v>-800221796</v>
      </c>
      <c r="J24" s="8"/>
      <c r="K24" s="13"/>
      <c r="L24" s="8"/>
      <c r="M24" s="53">
        <v>0</v>
      </c>
      <c r="N24" s="54"/>
      <c r="O24" s="150">
        <v>-2565654507</v>
      </c>
      <c r="P24" s="150"/>
      <c r="Q24" s="8"/>
      <c r="R24" s="57">
        <v>-1133501198</v>
      </c>
      <c r="S24" s="8"/>
      <c r="T24" s="102">
        <f t="shared" si="1"/>
        <v>-3699155705</v>
      </c>
      <c r="U24" s="8"/>
      <c r="V24" s="13"/>
      <c r="AC24" s="53"/>
      <c r="AE24" s="53"/>
      <c r="AG24" s="46"/>
    </row>
    <row r="25" spans="1:36" ht="30" customHeight="1" x14ac:dyDescent="0.2">
      <c r="A25" s="43" t="s">
        <v>36</v>
      </c>
      <c r="B25" s="8"/>
      <c r="C25" s="12">
        <v>0</v>
      </c>
      <c r="D25" s="8"/>
      <c r="E25" s="85">
        <v>13861033200</v>
      </c>
      <c r="F25" s="8"/>
      <c r="G25" s="61">
        <v>0</v>
      </c>
      <c r="H25" s="8"/>
      <c r="I25" s="102">
        <f t="shared" si="0"/>
        <v>13861033200</v>
      </c>
      <c r="J25" s="8"/>
      <c r="K25" s="13"/>
      <c r="L25" s="8"/>
      <c r="M25" s="53">
        <v>23925000000</v>
      </c>
      <c r="N25" s="54"/>
      <c r="O25" s="150">
        <v>-4867862850</v>
      </c>
      <c r="P25" s="150"/>
      <c r="Q25" s="8"/>
      <c r="R25" s="57">
        <v>-656072925</v>
      </c>
      <c r="S25" s="8"/>
      <c r="T25" s="102">
        <f t="shared" si="1"/>
        <v>18401064225</v>
      </c>
      <c r="U25" s="8"/>
      <c r="V25" s="13"/>
      <c r="AC25" s="53"/>
      <c r="AE25" s="53"/>
      <c r="AG25" s="46"/>
      <c r="AI25" s="150"/>
      <c r="AJ25" s="150"/>
    </row>
    <row r="26" spans="1:36" ht="30" customHeight="1" x14ac:dyDescent="0.2">
      <c r="A26" s="43" t="s">
        <v>48</v>
      </c>
      <c r="B26" s="8"/>
      <c r="C26" s="12">
        <v>19700000</v>
      </c>
      <c r="D26" s="8"/>
      <c r="E26" s="46">
        <v>-526633771</v>
      </c>
      <c r="F26" s="8"/>
      <c r="G26" s="61">
        <v>0</v>
      </c>
      <c r="H26" s="8"/>
      <c r="I26" s="57">
        <f t="shared" si="0"/>
        <v>-506933771</v>
      </c>
      <c r="J26" s="8"/>
      <c r="K26" s="13"/>
      <c r="L26" s="8"/>
      <c r="M26" s="53">
        <v>19700000</v>
      </c>
      <c r="N26" s="54"/>
      <c r="O26" s="150">
        <v>-2579197929</v>
      </c>
      <c r="P26" s="150"/>
      <c r="Q26" s="8"/>
      <c r="R26" s="57">
        <v>-1178304528</v>
      </c>
      <c r="S26" s="8"/>
      <c r="T26" s="102">
        <f t="shared" si="1"/>
        <v>-3737802457</v>
      </c>
      <c r="U26" s="8"/>
      <c r="V26" s="13"/>
      <c r="AC26" s="53"/>
      <c r="AE26" s="53"/>
      <c r="AG26" s="46"/>
    </row>
    <row r="27" spans="1:36" ht="30" customHeight="1" x14ac:dyDescent="0.2">
      <c r="A27" s="43" t="s">
        <v>20</v>
      </c>
      <c r="B27" s="8"/>
      <c r="C27" s="12">
        <v>0</v>
      </c>
      <c r="D27" s="8"/>
      <c r="E27" s="85">
        <v>7678836121</v>
      </c>
      <c r="F27" s="8"/>
      <c r="G27" s="61">
        <v>0</v>
      </c>
      <c r="H27" s="8"/>
      <c r="I27" s="102">
        <f t="shared" si="0"/>
        <v>7678836121</v>
      </c>
      <c r="J27" s="8"/>
      <c r="K27" s="13"/>
      <c r="L27" s="8"/>
      <c r="M27" s="53">
        <v>3260399571</v>
      </c>
      <c r="N27" s="54"/>
      <c r="O27" s="150">
        <v>-20797825042</v>
      </c>
      <c r="P27" s="150"/>
      <c r="Q27" s="8"/>
      <c r="R27" s="56">
        <v>-12008123197</v>
      </c>
      <c r="S27" s="8"/>
      <c r="T27" s="102">
        <f t="shared" si="1"/>
        <v>-29545548668</v>
      </c>
      <c r="U27" s="8"/>
      <c r="V27" s="13"/>
      <c r="X27" s="72"/>
      <c r="AC27" s="53"/>
      <c r="AE27" s="53"/>
      <c r="AG27" s="46"/>
    </row>
    <row r="28" spans="1:36" ht="30" customHeight="1" x14ac:dyDescent="0.2">
      <c r="A28" s="43" t="s">
        <v>33</v>
      </c>
      <c r="B28" s="8"/>
      <c r="C28" s="12">
        <v>0</v>
      </c>
      <c r="D28" s="8"/>
      <c r="E28" s="85">
        <v>121660076</v>
      </c>
      <c r="F28" s="8"/>
      <c r="G28" s="61">
        <v>0</v>
      </c>
      <c r="H28" s="8"/>
      <c r="I28" s="102">
        <f t="shared" si="0"/>
        <v>121660076</v>
      </c>
      <c r="J28" s="8"/>
      <c r="K28" s="13"/>
      <c r="L28" s="8"/>
      <c r="M28" s="53">
        <v>0</v>
      </c>
      <c r="N28" s="54"/>
      <c r="O28" s="150">
        <v>-343510806</v>
      </c>
      <c r="P28" s="150"/>
      <c r="Q28" s="8"/>
      <c r="R28" s="56">
        <v>-529045381</v>
      </c>
      <c r="S28" s="8"/>
      <c r="T28" s="102">
        <f t="shared" si="1"/>
        <v>-872556187</v>
      </c>
      <c r="U28" s="8"/>
      <c r="V28" s="13"/>
      <c r="X28" s="72"/>
      <c r="AC28" s="53"/>
      <c r="AE28" s="53"/>
      <c r="AG28" s="46"/>
    </row>
    <row r="29" spans="1:36" ht="30" customHeight="1" x14ac:dyDescent="0.2">
      <c r="A29" s="43" t="s">
        <v>23</v>
      </c>
      <c r="B29" s="8"/>
      <c r="C29" s="12">
        <v>0</v>
      </c>
      <c r="D29" s="8"/>
      <c r="E29" s="61">
        <v>0</v>
      </c>
      <c r="F29" s="8"/>
      <c r="G29" s="61">
        <v>0</v>
      </c>
      <c r="H29" s="8"/>
      <c r="I29" s="102">
        <f t="shared" si="0"/>
        <v>0</v>
      </c>
      <c r="J29" s="8"/>
      <c r="K29" s="13"/>
      <c r="L29" s="8"/>
      <c r="M29" s="53">
        <v>0</v>
      </c>
      <c r="N29" s="54"/>
      <c r="O29" s="155">
        <v>0</v>
      </c>
      <c r="P29" s="155"/>
      <c r="Q29" s="8"/>
      <c r="R29" s="56">
        <v>-1667991013</v>
      </c>
      <c r="S29" s="8"/>
      <c r="T29" s="102">
        <f t="shared" si="1"/>
        <v>-1667991013</v>
      </c>
      <c r="U29" s="8"/>
      <c r="V29" s="13"/>
      <c r="AC29" s="53"/>
      <c r="AE29" s="53"/>
      <c r="AG29" s="46"/>
    </row>
    <row r="30" spans="1:36" ht="30" customHeight="1" x14ac:dyDescent="0.2">
      <c r="A30" s="43" t="s">
        <v>53</v>
      </c>
      <c r="B30" s="8"/>
      <c r="C30" s="12">
        <v>0</v>
      </c>
      <c r="D30" s="8"/>
      <c r="E30" s="85">
        <v>1044243640</v>
      </c>
      <c r="F30" s="8"/>
      <c r="G30" s="61">
        <v>0</v>
      </c>
      <c r="H30" s="8"/>
      <c r="I30" s="102">
        <f t="shared" si="0"/>
        <v>1044243640</v>
      </c>
      <c r="J30" s="8"/>
      <c r="K30" s="13"/>
      <c r="L30" s="8"/>
      <c r="M30" s="53">
        <v>0</v>
      </c>
      <c r="N30" s="54"/>
      <c r="O30" s="150">
        <v>1044243640</v>
      </c>
      <c r="P30" s="150"/>
      <c r="Q30" s="8"/>
      <c r="R30" s="56">
        <v>-643765514</v>
      </c>
      <c r="S30" s="8"/>
      <c r="T30" s="102">
        <f t="shared" si="1"/>
        <v>400478126</v>
      </c>
      <c r="U30" s="8"/>
      <c r="V30" s="13"/>
      <c r="X30" s="72"/>
      <c r="AC30" s="53"/>
      <c r="AE30" s="53"/>
      <c r="AG30" s="46"/>
    </row>
    <row r="31" spans="1:36" ht="30" customHeight="1" x14ac:dyDescent="0.2">
      <c r="A31" s="43" t="s">
        <v>121</v>
      </c>
      <c r="B31" s="8"/>
      <c r="C31" s="12">
        <v>0</v>
      </c>
      <c r="D31" s="8"/>
      <c r="E31" s="61">
        <v>0</v>
      </c>
      <c r="F31" s="8"/>
      <c r="G31" s="61">
        <v>0</v>
      </c>
      <c r="H31" s="8"/>
      <c r="I31" s="102">
        <f t="shared" si="0"/>
        <v>0</v>
      </c>
      <c r="J31" s="8"/>
      <c r="K31" s="13"/>
      <c r="L31" s="8"/>
      <c r="M31" s="53">
        <v>0</v>
      </c>
      <c r="N31" s="54"/>
      <c r="O31" s="155">
        <v>0</v>
      </c>
      <c r="P31" s="155"/>
      <c r="Q31" s="8"/>
      <c r="R31" s="56">
        <v>-182155</v>
      </c>
      <c r="S31" s="8"/>
      <c r="T31" s="102">
        <f t="shared" si="1"/>
        <v>-182155</v>
      </c>
      <c r="U31" s="8"/>
      <c r="V31" s="13"/>
      <c r="X31" s="72"/>
      <c r="AC31" s="53"/>
      <c r="AE31" s="53"/>
      <c r="AG31" s="46"/>
    </row>
    <row r="32" spans="1:36" ht="30" customHeight="1" x14ac:dyDescent="0.2">
      <c r="A32" s="43" t="s">
        <v>122</v>
      </c>
      <c r="B32" s="8"/>
      <c r="C32" s="12">
        <v>0</v>
      </c>
      <c r="D32" s="8"/>
      <c r="E32" s="61">
        <v>0</v>
      </c>
      <c r="F32" s="8"/>
      <c r="G32" s="61">
        <v>0</v>
      </c>
      <c r="H32" s="8"/>
      <c r="I32" s="102">
        <f t="shared" si="0"/>
        <v>0</v>
      </c>
      <c r="J32" s="8"/>
      <c r="K32" s="13"/>
      <c r="L32" s="8"/>
      <c r="M32" s="53">
        <v>0</v>
      </c>
      <c r="N32" s="54"/>
      <c r="O32" s="155">
        <v>0</v>
      </c>
      <c r="P32" s="155"/>
      <c r="Q32" s="8"/>
      <c r="R32" s="56">
        <v>451185132</v>
      </c>
      <c r="S32" s="8"/>
      <c r="T32" s="102">
        <f t="shared" si="1"/>
        <v>451185132</v>
      </c>
      <c r="U32" s="8"/>
      <c r="V32" s="13"/>
      <c r="AC32" s="53"/>
      <c r="AE32" s="53"/>
      <c r="AG32" s="46"/>
    </row>
    <row r="33" spans="1:34" ht="30" customHeight="1" x14ac:dyDescent="0.2">
      <c r="A33" s="72" t="s">
        <v>204</v>
      </c>
      <c r="B33" s="8"/>
      <c r="C33" s="12">
        <v>0</v>
      </c>
      <c r="D33" s="8"/>
      <c r="E33" s="85">
        <v>2576573147</v>
      </c>
      <c r="F33" s="8"/>
      <c r="G33" s="61">
        <v>0</v>
      </c>
      <c r="H33" s="8"/>
      <c r="I33" s="102">
        <f t="shared" si="0"/>
        <v>2576573147</v>
      </c>
      <c r="J33" s="8"/>
      <c r="K33" s="13"/>
      <c r="L33" s="8"/>
      <c r="M33" s="53">
        <v>4692849032</v>
      </c>
      <c r="N33" s="54"/>
      <c r="O33" s="150">
        <v>-16989279186</v>
      </c>
      <c r="P33" s="150"/>
      <c r="Q33" s="8"/>
      <c r="R33" s="56">
        <v>0</v>
      </c>
      <c r="S33" s="8"/>
      <c r="T33" s="102">
        <f t="shared" si="1"/>
        <v>-12296430154</v>
      </c>
      <c r="U33" s="8"/>
      <c r="V33" s="13"/>
      <c r="X33" s="62"/>
      <c r="Y33" s="62"/>
      <c r="Z33" s="62"/>
      <c r="AA33" s="100"/>
      <c r="AB33" s="62"/>
      <c r="AC33" s="82"/>
      <c r="AD33" s="62"/>
      <c r="AE33" s="82"/>
      <c r="AF33" s="62"/>
      <c r="AG33" s="101"/>
      <c r="AH33" s="101"/>
    </row>
    <row r="34" spans="1:34" ht="30" customHeight="1" x14ac:dyDescent="0.2">
      <c r="A34" s="72" t="s">
        <v>205</v>
      </c>
      <c r="B34" s="8"/>
      <c r="C34" s="12">
        <v>0</v>
      </c>
      <c r="D34" s="8"/>
      <c r="E34" s="76">
        <v>-3956896110</v>
      </c>
      <c r="F34" s="8"/>
      <c r="G34" s="61">
        <v>0</v>
      </c>
      <c r="H34" s="8"/>
      <c r="I34" s="57">
        <f t="shared" si="0"/>
        <v>-3956896110</v>
      </c>
      <c r="J34" s="8"/>
      <c r="K34" s="13"/>
      <c r="L34" s="8"/>
      <c r="M34" s="53">
        <v>6873913065</v>
      </c>
      <c r="N34" s="54"/>
      <c r="O34" s="150">
        <v>-26430148603</v>
      </c>
      <c r="P34" s="150"/>
      <c r="Q34" s="8"/>
      <c r="R34" s="56">
        <v>0</v>
      </c>
      <c r="S34" s="8"/>
      <c r="T34" s="102">
        <f t="shared" si="1"/>
        <v>-19556235538</v>
      </c>
      <c r="U34" s="8"/>
      <c r="V34" s="13"/>
    </row>
    <row r="35" spans="1:34" ht="30" customHeight="1" x14ac:dyDescent="0.2">
      <c r="A35" s="72" t="s">
        <v>37</v>
      </c>
      <c r="B35" s="8"/>
      <c r="C35" s="12">
        <v>0</v>
      </c>
      <c r="D35" s="8"/>
      <c r="E35" s="76">
        <v>-23999642166</v>
      </c>
      <c r="F35" s="8"/>
      <c r="G35" s="61">
        <v>0</v>
      </c>
      <c r="H35" s="8"/>
      <c r="I35" s="57">
        <f t="shared" si="0"/>
        <v>-23999642166</v>
      </c>
      <c r="J35" s="8"/>
      <c r="K35" s="13"/>
      <c r="L35" s="8"/>
      <c r="M35" s="53">
        <v>0</v>
      </c>
      <c r="N35" s="54"/>
      <c r="O35" s="150">
        <v>-16581790865</v>
      </c>
      <c r="P35" s="150"/>
      <c r="Q35" s="8"/>
      <c r="R35" s="56">
        <v>0</v>
      </c>
      <c r="S35" s="8"/>
      <c r="T35" s="102">
        <f t="shared" si="1"/>
        <v>-16581790865</v>
      </c>
      <c r="U35" s="8"/>
      <c r="V35" s="13"/>
    </row>
    <row r="36" spans="1:34" ht="30" customHeight="1" x14ac:dyDescent="0.2">
      <c r="A36" s="72" t="s">
        <v>206</v>
      </c>
      <c r="B36" s="8"/>
      <c r="C36" s="12">
        <v>0</v>
      </c>
      <c r="D36" s="8"/>
      <c r="E36" s="76">
        <v>-4843207652</v>
      </c>
      <c r="F36" s="8"/>
      <c r="G36" s="61">
        <v>0</v>
      </c>
      <c r="H36" s="8"/>
      <c r="I36" s="57">
        <f t="shared" si="0"/>
        <v>-4843207652</v>
      </c>
      <c r="J36" s="8"/>
      <c r="K36" s="13"/>
      <c r="L36" s="8"/>
      <c r="M36" s="53">
        <v>0</v>
      </c>
      <c r="N36" s="54"/>
      <c r="O36" s="150">
        <v>-17037852261</v>
      </c>
      <c r="P36" s="150"/>
      <c r="Q36" s="8"/>
      <c r="R36" s="56">
        <v>0</v>
      </c>
      <c r="S36" s="8"/>
      <c r="T36" s="102">
        <f t="shared" si="1"/>
        <v>-17037852261</v>
      </c>
      <c r="U36" s="8"/>
      <c r="V36" s="13"/>
    </row>
    <row r="37" spans="1:34" ht="30" customHeight="1" x14ac:dyDescent="0.2">
      <c r="A37" s="72" t="s">
        <v>207</v>
      </c>
      <c r="B37" s="8"/>
      <c r="C37" s="12">
        <v>0</v>
      </c>
      <c r="D37" s="8"/>
      <c r="E37" s="46">
        <v>63643861</v>
      </c>
      <c r="F37" s="8"/>
      <c r="G37" s="61">
        <v>0</v>
      </c>
      <c r="H37" s="8"/>
      <c r="I37" s="102">
        <f t="shared" si="0"/>
        <v>63643861</v>
      </c>
      <c r="J37" s="8"/>
      <c r="K37" s="13"/>
      <c r="L37" s="8"/>
      <c r="M37" s="53">
        <v>0</v>
      </c>
      <c r="N37" s="54"/>
      <c r="O37" s="150">
        <v>63643862</v>
      </c>
      <c r="P37" s="150"/>
      <c r="Q37" s="8"/>
      <c r="R37" s="56">
        <v>0</v>
      </c>
      <c r="S37" s="8"/>
      <c r="T37" s="102">
        <f t="shared" si="1"/>
        <v>63643862</v>
      </c>
      <c r="U37" s="8"/>
      <c r="V37" s="13"/>
    </row>
    <row r="38" spans="1:34" ht="30" customHeight="1" x14ac:dyDescent="0.2">
      <c r="A38" s="72" t="s">
        <v>209</v>
      </c>
      <c r="B38" s="8"/>
      <c r="C38" s="12">
        <v>0</v>
      </c>
      <c r="D38" s="8"/>
      <c r="E38" s="85">
        <v>2528863200</v>
      </c>
      <c r="F38" s="8"/>
      <c r="G38" s="61">
        <v>0</v>
      </c>
      <c r="H38" s="8"/>
      <c r="I38" s="102">
        <f t="shared" si="0"/>
        <v>2528863200</v>
      </c>
      <c r="J38" s="8"/>
      <c r="K38" s="13"/>
      <c r="L38" s="8"/>
      <c r="M38" s="53">
        <v>2709645910</v>
      </c>
      <c r="N38" s="54"/>
      <c r="O38" s="150">
        <v>-1836415668</v>
      </c>
      <c r="P38" s="150"/>
      <c r="Q38" s="8"/>
      <c r="R38" s="56">
        <v>0</v>
      </c>
      <c r="S38" s="8"/>
      <c r="T38" s="102">
        <f t="shared" si="1"/>
        <v>873230242</v>
      </c>
      <c r="U38" s="8"/>
      <c r="V38" s="13"/>
    </row>
    <row r="39" spans="1:34" ht="30" customHeight="1" x14ac:dyDescent="0.2">
      <c r="A39" s="72" t="s">
        <v>211</v>
      </c>
      <c r="B39" s="8"/>
      <c r="C39" s="12">
        <v>0</v>
      </c>
      <c r="D39" s="8"/>
      <c r="E39" s="76">
        <v>-472345261</v>
      </c>
      <c r="F39" s="8"/>
      <c r="G39" s="61">
        <v>0</v>
      </c>
      <c r="H39" s="8"/>
      <c r="I39" s="57">
        <f t="shared" si="0"/>
        <v>-472345261</v>
      </c>
      <c r="J39" s="8"/>
      <c r="K39" s="13"/>
      <c r="L39" s="8"/>
      <c r="M39" s="53">
        <v>70509262</v>
      </c>
      <c r="N39" s="54"/>
      <c r="O39" s="150">
        <v>-1104224353</v>
      </c>
      <c r="P39" s="150"/>
      <c r="Q39" s="8"/>
      <c r="R39" s="56">
        <v>0</v>
      </c>
      <c r="S39" s="8"/>
      <c r="T39" s="102">
        <f t="shared" si="1"/>
        <v>-1033715091</v>
      </c>
      <c r="U39" s="8"/>
      <c r="V39" s="13"/>
    </row>
    <row r="40" spans="1:34" ht="30" customHeight="1" x14ac:dyDescent="0.2">
      <c r="A40" s="72" t="s">
        <v>218</v>
      </c>
      <c r="B40" s="8"/>
      <c r="C40" s="12">
        <v>0</v>
      </c>
      <c r="D40" s="8"/>
      <c r="E40" s="85">
        <v>304333114</v>
      </c>
      <c r="F40" s="8"/>
      <c r="G40" s="61">
        <v>0</v>
      </c>
      <c r="H40" s="8"/>
      <c r="I40" s="102">
        <f t="shared" si="0"/>
        <v>304333114</v>
      </c>
      <c r="J40" s="8"/>
      <c r="K40" s="13"/>
      <c r="L40" s="8"/>
      <c r="M40" s="53">
        <v>3181318216</v>
      </c>
      <c r="N40" s="54"/>
      <c r="O40" s="150">
        <v>-19834305148</v>
      </c>
      <c r="P40" s="150"/>
      <c r="Q40" s="8"/>
      <c r="R40" s="56">
        <v>0</v>
      </c>
      <c r="S40" s="8"/>
      <c r="T40" s="102">
        <f t="shared" si="1"/>
        <v>-16652986932</v>
      </c>
      <c r="U40" s="8"/>
      <c r="V40" s="13"/>
    </row>
    <row r="41" spans="1:34" ht="30" customHeight="1" x14ac:dyDescent="0.2">
      <c r="A41" s="72" t="s">
        <v>219</v>
      </c>
      <c r="B41" s="8"/>
      <c r="C41" s="12">
        <v>0</v>
      </c>
      <c r="D41" s="8"/>
      <c r="E41" s="76">
        <v>-815618</v>
      </c>
      <c r="F41" s="8"/>
      <c r="G41" s="61">
        <v>0</v>
      </c>
      <c r="H41" s="8"/>
      <c r="I41" s="57">
        <f t="shared" si="0"/>
        <v>-815618</v>
      </c>
      <c r="J41" s="8"/>
      <c r="K41" s="13"/>
      <c r="L41" s="8"/>
      <c r="M41" s="53">
        <v>467093</v>
      </c>
      <c r="N41" s="54"/>
      <c r="O41" s="150">
        <v>-1450816</v>
      </c>
      <c r="P41" s="150"/>
      <c r="Q41" s="8"/>
      <c r="R41" s="56">
        <v>0</v>
      </c>
      <c r="S41" s="8"/>
      <c r="T41" s="102">
        <f t="shared" si="1"/>
        <v>-983723</v>
      </c>
      <c r="U41" s="8"/>
      <c r="V41" s="13"/>
    </row>
    <row r="42" spans="1:34" ht="30" customHeight="1" x14ac:dyDescent="0.2">
      <c r="A42" s="72" t="s">
        <v>220</v>
      </c>
      <c r="B42" s="8"/>
      <c r="C42" s="12">
        <v>0</v>
      </c>
      <c r="D42" s="8"/>
      <c r="E42" s="46">
        <v>5434531789</v>
      </c>
      <c r="F42" s="8"/>
      <c r="G42" s="61">
        <v>0</v>
      </c>
      <c r="H42" s="8"/>
      <c r="I42" s="102">
        <f t="shared" si="0"/>
        <v>5434531789</v>
      </c>
      <c r="J42" s="8"/>
      <c r="K42" s="13"/>
      <c r="L42" s="8"/>
      <c r="M42" s="53">
        <v>0</v>
      </c>
      <c r="N42" s="54"/>
      <c r="O42" s="150">
        <v>4582632211</v>
      </c>
      <c r="P42" s="150"/>
      <c r="Q42" s="8"/>
      <c r="R42" s="56">
        <v>0</v>
      </c>
      <c r="S42" s="8"/>
      <c r="T42" s="102">
        <f t="shared" si="1"/>
        <v>4582632211</v>
      </c>
      <c r="U42" s="8"/>
      <c r="V42" s="13"/>
    </row>
    <row r="43" spans="1:34" ht="30" customHeight="1" x14ac:dyDescent="0.2">
      <c r="A43" s="72" t="s">
        <v>221</v>
      </c>
      <c r="B43" s="8"/>
      <c r="C43" s="12">
        <v>0</v>
      </c>
      <c r="D43" s="8"/>
      <c r="E43" s="85">
        <v>3061787484</v>
      </c>
      <c r="F43" s="8"/>
      <c r="G43" s="61">
        <v>0</v>
      </c>
      <c r="H43" s="8"/>
      <c r="I43" s="102">
        <f t="shared" si="0"/>
        <v>3061787484</v>
      </c>
      <c r="J43" s="8"/>
      <c r="K43" s="13"/>
      <c r="L43" s="8"/>
      <c r="M43" s="53">
        <v>7153912000</v>
      </c>
      <c r="N43" s="54"/>
      <c r="O43" s="150">
        <v>-25447055037</v>
      </c>
      <c r="P43" s="150"/>
      <c r="Q43" s="8"/>
      <c r="R43" s="56">
        <v>0</v>
      </c>
      <c r="S43" s="8"/>
      <c r="T43" s="102">
        <f t="shared" si="1"/>
        <v>-18293143037</v>
      </c>
      <c r="U43" s="8"/>
      <c r="V43" s="13"/>
    </row>
    <row r="44" spans="1:34" ht="30" customHeight="1" x14ac:dyDescent="0.2">
      <c r="A44" s="72" t="s">
        <v>222</v>
      </c>
      <c r="B44" s="8"/>
      <c r="C44" s="12">
        <v>0</v>
      </c>
      <c r="D44" s="8"/>
      <c r="E44" s="76">
        <v>-1201117244</v>
      </c>
      <c r="F44" s="8"/>
      <c r="G44" s="61">
        <v>0</v>
      </c>
      <c r="H44" s="8"/>
      <c r="I44" s="57">
        <f t="shared" si="0"/>
        <v>-1201117244</v>
      </c>
      <c r="J44" s="8"/>
      <c r="K44" s="13"/>
      <c r="L44" s="8"/>
      <c r="M44" s="53">
        <v>1098687877</v>
      </c>
      <c r="N44" s="54"/>
      <c r="O44" s="150">
        <v>-14182054225</v>
      </c>
      <c r="P44" s="150"/>
      <c r="Q44" s="8"/>
      <c r="R44" s="56">
        <v>0</v>
      </c>
      <c r="S44" s="8"/>
      <c r="T44" s="102">
        <f t="shared" si="1"/>
        <v>-13083366348</v>
      </c>
      <c r="U44" s="8"/>
      <c r="V44" s="13"/>
    </row>
    <row r="45" spans="1:34" ht="30" customHeight="1" x14ac:dyDescent="0.2">
      <c r="A45" s="72" t="s">
        <v>223</v>
      </c>
      <c r="B45" s="8"/>
      <c r="C45" s="12">
        <v>0</v>
      </c>
      <c r="D45" s="8"/>
      <c r="E45" s="85">
        <v>6608742406</v>
      </c>
      <c r="F45" s="8"/>
      <c r="G45" s="61">
        <v>0</v>
      </c>
      <c r="H45" s="8"/>
      <c r="I45" s="102">
        <f t="shared" si="0"/>
        <v>6608742406</v>
      </c>
      <c r="J45" s="8"/>
      <c r="K45" s="13"/>
      <c r="L45" s="8"/>
      <c r="M45" s="53">
        <v>19358187190</v>
      </c>
      <c r="N45" s="54"/>
      <c r="O45" s="150">
        <v>-103937494207</v>
      </c>
      <c r="P45" s="150"/>
      <c r="Q45" s="8"/>
      <c r="R45" s="56">
        <v>0</v>
      </c>
      <c r="S45" s="8"/>
      <c r="T45" s="102">
        <f t="shared" si="1"/>
        <v>-84579307017</v>
      </c>
      <c r="U45" s="8"/>
      <c r="V45" s="13"/>
    </row>
    <row r="46" spans="1:34" ht="30" customHeight="1" x14ac:dyDescent="0.2">
      <c r="A46" s="72" t="s">
        <v>224</v>
      </c>
      <c r="B46" s="8"/>
      <c r="C46" s="12">
        <v>0</v>
      </c>
      <c r="D46" s="8"/>
      <c r="E46" s="85">
        <v>19908239184</v>
      </c>
      <c r="F46" s="8"/>
      <c r="G46" s="61">
        <v>0</v>
      </c>
      <c r="H46" s="8"/>
      <c r="I46" s="102">
        <f t="shared" si="0"/>
        <v>19908239184</v>
      </c>
      <c r="J46" s="8"/>
      <c r="K46" s="13"/>
      <c r="L46" s="8"/>
      <c r="M46" s="53">
        <v>12094469207</v>
      </c>
      <c r="N46" s="54"/>
      <c r="O46" s="150">
        <v>-15300965033</v>
      </c>
      <c r="P46" s="150"/>
      <c r="Q46" s="8"/>
      <c r="R46" s="56">
        <v>0</v>
      </c>
      <c r="S46" s="8"/>
      <c r="T46" s="102">
        <f t="shared" si="1"/>
        <v>-3206495826</v>
      </c>
      <c r="U46" s="8"/>
      <c r="V46" s="13"/>
    </row>
    <row r="47" spans="1:34" ht="30" customHeight="1" x14ac:dyDescent="0.2">
      <c r="A47" s="72" t="s">
        <v>227</v>
      </c>
      <c r="B47" s="8"/>
      <c r="C47" s="12">
        <v>0</v>
      </c>
      <c r="D47" s="8"/>
      <c r="E47" s="85">
        <v>5062587982</v>
      </c>
      <c r="F47" s="8"/>
      <c r="G47" s="61">
        <v>0</v>
      </c>
      <c r="H47" s="8"/>
      <c r="I47" s="102">
        <f t="shared" si="0"/>
        <v>5062587982</v>
      </c>
      <c r="J47" s="8"/>
      <c r="K47" s="13"/>
      <c r="L47" s="8"/>
      <c r="M47" s="53">
        <v>10454742377</v>
      </c>
      <c r="N47" s="54"/>
      <c r="O47" s="150">
        <v>-12366183545</v>
      </c>
      <c r="P47" s="150"/>
      <c r="Q47" s="8"/>
      <c r="R47" s="56">
        <v>0</v>
      </c>
      <c r="S47" s="8"/>
      <c r="T47" s="102">
        <f t="shared" si="1"/>
        <v>-1911441168</v>
      </c>
      <c r="U47" s="8"/>
      <c r="V47" s="13"/>
    </row>
    <row r="48" spans="1:34" ht="30" customHeight="1" x14ac:dyDescent="0.2">
      <c r="A48" s="72" t="s">
        <v>231</v>
      </c>
      <c r="B48" s="8"/>
      <c r="C48" s="12">
        <v>0</v>
      </c>
      <c r="D48" s="8"/>
      <c r="E48" s="85">
        <v>-38341900</v>
      </c>
      <c r="F48" s="8"/>
      <c r="G48" s="61">
        <v>0</v>
      </c>
      <c r="H48" s="8"/>
      <c r="I48" s="57">
        <f t="shared" si="0"/>
        <v>-38341900</v>
      </c>
      <c r="J48" s="8"/>
      <c r="K48" s="13"/>
      <c r="L48" s="8"/>
      <c r="M48" s="53">
        <v>0</v>
      </c>
      <c r="N48" s="54"/>
      <c r="O48" s="150">
        <v>-791376820</v>
      </c>
      <c r="P48" s="150"/>
      <c r="Q48" s="8"/>
      <c r="R48" s="56">
        <v>0</v>
      </c>
      <c r="S48" s="8"/>
      <c r="T48" s="102">
        <f t="shared" si="1"/>
        <v>-791376820</v>
      </c>
      <c r="U48" s="8"/>
      <c r="V48" s="13"/>
    </row>
    <row r="49" spans="1:34" s="96" customFormat="1" ht="30" customHeight="1" thickBot="1" x14ac:dyDescent="0.25">
      <c r="A49" s="27" t="s">
        <v>54</v>
      </c>
      <c r="B49" s="27"/>
      <c r="C49" s="33">
        <f>SUM(C8:C48)</f>
        <v>19700000</v>
      </c>
      <c r="D49" s="27"/>
      <c r="E49" s="58">
        <f>SUM(E8:F48)</f>
        <v>58071823521</v>
      </c>
      <c r="F49" s="27"/>
      <c r="G49" s="58">
        <f>SUM(G8:G48)</f>
        <v>-17730750703</v>
      </c>
      <c r="H49" s="27"/>
      <c r="I49" s="103">
        <f>SUM(I8:I48)</f>
        <v>40360772818</v>
      </c>
      <c r="J49" s="27"/>
      <c r="K49" s="34"/>
      <c r="L49" s="27"/>
      <c r="M49" s="80">
        <f>SUM(M8:M48)</f>
        <v>98621790764</v>
      </c>
      <c r="N49" s="62"/>
      <c r="O49" s="148">
        <f>SUM(O8:P48)</f>
        <v>-407188132637</v>
      </c>
      <c r="P49" s="148"/>
      <c r="Q49" s="27"/>
      <c r="R49" s="58">
        <f>SUM(R8:R48)</f>
        <v>-81222586288</v>
      </c>
      <c r="S49" s="27"/>
      <c r="T49" s="103">
        <f>SUM(T8:T48)</f>
        <v>-389788928161</v>
      </c>
      <c r="U49" s="27"/>
      <c r="V49" s="34"/>
      <c r="X49" s="54"/>
      <c r="Y49" s="54"/>
      <c r="Z49" s="54"/>
      <c r="AA49" s="46"/>
      <c r="AB49" s="54"/>
      <c r="AC49" s="54"/>
      <c r="AD49" s="54"/>
      <c r="AE49" s="54"/>
      <c r="AF49" s="54"/>
      <c r="AG49" s="54"/>
      <c r="AH49" s="46"/>
    </row>
    <row r="50" spans="1:34" ht="30" customHeight="1" thickTop="1" x14ac:dyDescent="0.45"/>
  </sheetData>
  <mergeCells count="66">
    <mergeCell ref="O43:P43"/>
    <mergeCell ref="O44:P44"/>
    <mergeCell ref="O45:P45"/>
    <mergeCell ref="O46:P46"/>
    <mergeCell ref="O38:P38"/>
    <mergeCell ref="O39:P39"/>
    <mergeCell ref="O40:P40"/>
    <mergeCell ref="O41:P41"/>
    <mergeCell ref="O42:P42"/>
    <mergeCell ref="O33:P33"/>
    <mergeCell ref="O34:P34"/>
    <mergeCell ref="O35:P35"/>
    <mergeCell ref="O36:P36"/>
    <mergeCell ref="O37:P37"/>
    <mergeCell ref="O28:P28"/>
    <mergeCell ref="O29:P29"/>
    <mergeCell ref="O30:P30"/>
    <mergeCell ref="O31:P31"/>
    <mergeCell ref="O32:P32"/>
    <mergeCell ref="O23:P23"/>
    <mergeCell ref="O24:P24"/>
    <mergeCell ref="O25:P25"/>
    <mergeCell ref="O26:P26"/>
    <mergeCell ref="O27:P27"/>
    <mergeCell ref="O18:P18"/>
    <mergeCell ref="O19:P19"/>
    <mergeCell ref="O20:P20"/>
    <mergeCell ref="O21:P21"/>
    <mergeCell ref="O22:P22"/>
    <mergeCell ref="O13:P13"/>
    <mergeCell ref="O14:P14"/>
    <mergeCell ref="O15:P15"/>
    <mergeCell ref="O16:P16"/>
    <mergeCell ref="O17:P17"/>
    <mergeCell ref="O8:P8"/>
    <mergeCell ref="O9:P9"/>
    <mergeCell ref="O10:P10"/>
    <mergeCell ref="O11:P11"/>
    <mergeCell ref="O12:P12"/>
    <mergeCell ref="C5:K5"/>
    <mergeCell ref="M5:V5"/>
    <mergeCell ref="X1:AH1"/>
    <mergeCell ref="X2:AH2"/>
    <mergeCell ref="X3:AH3"/>
    <mergeCell ref="X4:AH4"/>
    <mergeCell ref="X5:X6"/>
    <mergeCell ref="Z5:AA5"/>
    <mergeCell ref="AC5:AH5"/>
    <mergeCell ref="I6:K6"/>
    <mergeCell ref="T6:V6"/>
    <mergeCell ref="O49:P49"/>
    <mergeCell ref="A1:V1"/>
    <mergeCell ref="A2:V2"/>
    <mergeCell ref="A3:V3"/>
    <mergeCell ref="AI25:AJ25"/>
    <mergeCell ref="E24:F24"/>
    <mergeCell ref="A6:A7"/>
    <mergeCell ref="O48:P48"/>
    <mergeCell ref="O47:P47"/>
    <mergeCell ref="A4:W4"/>
    <mergeCell ref="C6:C7"/>
    <mergeCell ref="E6:E7"/>
    <mergeCell ref="R6:R7"/>
    <mergeCell ref="O6:P7"/>
    <mergeCell ref="M6:M7"/>
    <mergeCell ref="G6:G7"/>
  </mergeCells>
  <pageMargins left="0.39" right="0.39" top="0.39" bottom="0.39" header="0" footer="0"/>
  <pageSetup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KarAmooz</dc:creator>
  <dc:description/>
  <cp:lastModifiedBy>KarAmooz</cp:lastModifiedBy>
  <cp:lastPrinted>2025-10-01T08:48:45Z</cp:lastPrinted>
  <dcterms:created xsi:type="dcterms:W3CDTF">2025-08-25T13:34:27Z</dcterms:created>
  <dcterms:modified xsi:type="dcterms:W3CDTF">2025-10-01T08:48:51Z</dcterms:modified>
</cp:coreProperties>
</file>