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official\صندوق\Bakhshi Sanaye Surena\رویین\گزارشات قانونی و عملکرد\صورت وضعیت پرتفوی\1404\14040631\"/>
    </mc:Choice>
  </mc:AlternateContent>
  <xr:revisionPtr revIDLastSave="0" documentId="13_ncr:1_{1AEEE6E3-CA4B-4221-BCCF-2F7149812D1D}" xr6:coauthVersionLast="47" xr6:coauthVersionMax="47" xr10:uidLastSave="{00000000-0000-0000-0000-000000000000}"/>
  <bookViews>
    <workbookView xWindow="-120" yWindow="-120" windowWidth="29040" windowHeight="15840" tabRatio="838" firstSheet="11" activeTab="19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اوراق!$A$1:$AM$8</definedName>
    <definedName name="_xlnm.Print_Area" localSheetId="2">'اوراق مشتقه'!$A$1:$AX$25</definedName>
    <definedName name="_xlnm.Print_Area" localSheetId="5">'تعدیل قیمت'!$A$1:$N$7</definedName>
    <definedName name="_xlnm.Print_Area" localSheetId="7">درآمد!$A$1:$K$11</definedName>
    <definedName name="_xlnm.Print_Area" localSheetId="19">'درآمد اعمال اختیار'!$A$1:$S$30</definedName>
    <definedName name="_xlnm.Print_Area" localSheetId="12">'درآمد سپرده بانکی'!$A$1:$K$12</definedName>
    <definedName name="_xlnm.Print_Area" localSheetId="10">'درآمد سرمایه گذاری در اوراق به'!$A$1:$S$7</definedName>
    <definedName name="_xlnm.Print_Area" localSheetId="8">'درآمد سرمایه گذاری در سهام'!$A$1:$W$57</definedName>
    <definedName name="_xlnm.Print_Area" localSheetId="9">'درآمد سرمایه گذاری در صندوق'!$A$1:$W$8</definedName>
    <definedName name="_xlnm.Print_Area" localSheetId="14">'درآمد سود سهام'!$A$1:$T$24</definedName>
    <definedName name="_xlnm.Print_Area" localSheetId="15">'درآمد سود صندوق'!$A$1:$L$7</definedName>
    <definedName name="_xlnm.Print_Area" localSheetId="20">'درآمد ناشی از تغییر قیمت اوراق'!$A$1:$Q$41</definedName>
    <definedName name="_xlnm.Print_Area" localSheetId="18">'درآمد ناشی از فروش'!$A$1:$R$33</definedName>
    <definedName name="_xlnm.Print_Area" localSheetId="13">'سایر درآمدها'!$A$1:$G$11</definedName>
    <definedName name="_xlnm.Print_Area" localSheetId="6">سپرده!$A$1:$M$13</definedName>
    <definedName name="_xlnm.Print_Area" localSheetId="1">سهام!$A$1:$AB$40</definedName>
    <definedName name="_xlnm.Print_Area" localSheetId="16">'سود اوراق بهادار'!$A$1:$T$7</definedName>
    <definedName name="_xlnm.Print_Area" localSheetId="17">'سود سپرده بانکی'!$A$1:$N$12</definedName>
    <definedName name="_xlnm.Print_Area" localSheetId="0">'صورت وضعیت'!$A$1:$C$14</definedName>
    <definedName name="_xlnm.Print_Area" localSheetId="11">'مبالغ تخصیصی اوراق'!$A$1:$R$7</definedName>
    <definedName name="_xlnm.Print_Area" localSheetId="3">'واحدهای صندوق'!$A$1:$AA$8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20" l="1"/>
  <c r="S7" i="15"/>
  <c r="F10" i="8"/>
  <c r="I8" i="9"/>
  <c r="H11" i="13"/>
  <c r="J11" i="8" l="1"/>
  <c r="F9" i="8"/>
  <c r="T9" i="9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40" i="9"/>
  <c r="T41" i="9"/>
  <c r="T42" i="9"/>
  <c r="T43" i="9"/>
  <c r="T44" i="9"/>
  <c r="T45" i="9"/>
  <c r="T46" i="9"/>
  <c r="T47" i="9"/>
  <c r="T48" i="9"/>
  <c r="T49" i="9"/>
  <c r="T50" i="9"/>
  <c r="T51" i="9"/>
  <c r="T52" i="9"/>
  <c r="T53" i="9"/>
  <c r="T54" i="9"/>
  <c r="T55" i="9"/>
  <c r="T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E56" i="9"/>
  <c r="P56" i="9"/>
  <c r="M56" i="9"/>
  <c r="R56" i="9"/>
  <c r="G56" i="9"/>
  <c r="C56" i="9"/>
  <c r="Q8" i="20"/>
  <c r="Q9" i="20"/>
  <c r="Q10" i="20"/>
  <c r="Q11" i="20"/>
  <c r="Q12" i="20"/>
  <c r="Q13" i="20"/>
  <c r="Q14" i="20"/>
  <c r="Q15" i="20"/>
  <c r="Q16" i="20"/>
  <c r="Q17" i="20"/>
  <c r="Q18" i="20"/>
  <c r="Q19" i="20"/>
  <c r="Q20" i="20"/>
  <c r="Q21" i="20"/>
  <c r="Q22" i="20"/>
  <c r="Q23" i="20"/>
  <c r="Q24" i="20"/>
  <c r="Q25" i="20"/>
  <c r="Q26" i="20"/>
  <c r="Q27" i="20"/>
  <c r="Q28" i="20"/>
  <c r="Q7" i="20"/>
  <c r="I29" i="20"/>
  <c r="K29" i="20"/>
  <c r="I17" i="20"/>
  <c r="M17" i="20" s="1"/>
  <c r="I13" i="20"/>
  <c r="M13" i="20" s="1"/>
  <c r="I14" i="20"/>
  <c r="M14" i="20" s="1"/>
  <c r="I15" i="20"/>
  <c r="I8" i="20"/>
  <c r="M8" i="20" s="1"/>
  <c r="I7" i="20"/>
  <c r="I10" i="20"/>
  <c r="M10" i="20" s="1"/>
  <c r="I11" i="20"/>
  <c r="M11" i="20" s="1"/>
  <c r="I12" i="20"/>
  <c r="M12" i="20" s="1"/>
  <c r="I9" i="20"/>
  <c r="M18" i="20"/>
  <c r="M20" i="20"/>
  <c r="M29" i="20" s="1"/>
  <c r="M21" i="20"/>
  <c r="M22" i="20"/>
  <c r="M23" i="20"/>
  <c r="M24" i="20"/>
  <c r="M25" i="20"/>
  <c r="M26" i="20"/>
  <c r="M27" i="20"/>
  <c r="M28" i="20"/>
  <c r="O20" i="20"/>
  <c r="O21" i="20"/>
  <c r="O22" i="20"/>
  <c r="O23" i="20"/>
  <c r="O24" i="20"/>
  <c r="O25" i="20"/>
  <c r="O26" i="20"/>
  <c r="O27" i="20"/>
  <c r="O28" i="20"/>
  <c r="I16" i="20"/>
  <c r="M16" i="20" s="1"/>
  <c r="I19" i="20"/>
  <c r="M19" i="20" s="1"/>
  <c r="G40" i="21"/>
  <c r="I40" i="21"/>
  <c r="I36" i="21"/>
  <c r="I37" i="21"/>
  <c r="I38" i="21"/>
  <c r="I39" i="21"/>
  <c r="E40" i="21"/>
  <c r="M40" i="21"/>
  <c r="O40" i="21"/>
  <c r="Q40" i="21"/>
  <c r="C40" i="21"/>
  <c r="K40" i="21"/>
  <c r="I35" i="21"/>
  <c r="I33" i="21"/>
  <c r="I34" i="21"/>
  <c r="I11" i="21"/>
  <c r="I16" i="21"/>
  <c r="I27" i="21"/>
  <c r="I12" i="21"/>
  <c r="I13" i="21"/>
  <c r="I25" i="21"/>
  <c r="I14" i="21"/>
  <c r="I9" i="21"/>
  <c r="I7" i="21"/>
  <c r="I23" i="21"/>
  <c r="I30" i="21"/>
  <c r="I8" i="21"/>
  <c r="I17" i="21"/>
  <c r="I21" i="21"/>
  <c r="I10" i="21"/>
  <c r="I31" i="21"/>
  <c r="I18" i="21"/>
  <c r="I20" i="21"/>
  <c r="I24" i="21"/>
  <c r="I22" i="21"/>
  <c r="I29" i="21"/>
  <c r="I28" i="21"/>
  <c r="I26" i="21"/>
  <c r="I15" i="21"/>
  <c r="I19" i="21"/>
  <c r="I32" i="21"/>
  <c r="O8" i="21"/>
  <c r="O9" i="21"/>
  <c r="O10" i="21"/>
  <c r="O11" i="21"/>
  <c r="O12" i="21"/>
  <c r="O13" i="21"/>
  <c r="O14" i="21"/>
  <c r="O15" i="21"/>
  <c r="O16" i="21"/>
  <c r="O17" i="21"/>
  <c r="O18" i="21"/>
  <c r="O19" i="21"/>
  <c r="O20" i="21"/>
  <c r="O21" i="21"/>
  <c r="O22" i="21"/>
  <c r="O23" i="21"/>
  <c r="O24" i="21"/>
  <c r="O25" i="21"/>
  <c r="O26" i="21"/>
  <c r="O27" i="21"/>
  <c r="O28" i="21"/>
  <c r="O29" i="21"/>
  <c r="O35" i="21"/>
  <c r="O30" i="21"/>
  <c r="O31" i="21"/>
  <c r="O32" i="21"/>
  <c r="O33" i="21"/>
  <c r="O34" i="21"/>
  <c r="O7" i="21"/>
  <c r="I7" i="19"/>
  <c r="I8" i="19"/>
  <c r="Q9" i="19"/>
  <c r="Q10" i="19"/>
  <c r="Q11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26" i="19"/>
  <c r="Q27" i="19"/>
  <c r="Q28" i="19"/>
  <c r="Q29" i="19"/>
  <c r="Q30" i="19"/>
  <c r="Q31" i="19"/>
  <c r="Q8" i="19"/>
  <c r="Q7" i="19"/>
  <c r="O32" i="19"/>
  <c r="M32" i="19"/>
  <c r="K32" i="19"/>
  <c r="I32" i="19"/>
  <c r="G32" i="19"/>
  <c r="E32" i="19"/>
  <c r="C32" i="19"/>
  <c r="W39" i="2"/>
  <c r="AA39" i="2"/>
  <c r="Y39" i="2"/>
  <c r="S33" i="2"/>
  <c r="S34" i="2"/>
  <c r="S35" i="2"/>
  <c r="S36" i="2"/>
  <c r="S37" i="2"/>
  <c r="S38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9" i="2"/>
  <c r="S39" i="2" s="1"/>
  <c r="Q39" i="2"/>
  <c r="O39" i="2"/>
  <c r="M39" i="2"/>
  <c r="K39" i="2"/>
  <c r="I39" i="2"/>
  <c r="G39" i="2"/>
  <c r="E39" i="2"/>
  <c r="L12" i="7"/>
  <c r="J12" i="7"/>
  <c r="J8" i="7"/>
  <c r="J9" i="7"/>
  <c r="J10" i="7"/>
  <c r="J11" i="7"/>
  <c r="J7" i="7"/>
  <c r="H12" i="7"/>
  <c r="D12" i="7"/>
  <c r="S8" i="15"/>
  <c r="S9" i="15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Q23" i="15"/>
  <c r="O23" i="15"/>
  <c r="M23" i="15"/>
  <c r="K23" i="15"/>
  <c r="I23" i="15"/>
  <c r="F10" i="14"/>
  <c r="D10" i="14"/>
  <c r="D11" i="13"/>
  <c r="I7" i="18"/>
  <c r="I11" i="18" s="1"/>
  <c r="C7" i="18"/>
  <c r="C11" i="18"/>
  <c r="G11" i="18"/>
  <c r="M8" i="18"/>
  <c r="M9" i="18"/>
  <c r="M10" i="18"/>
  <c r="M7" i="18"/>
  <c r="M11" i="18" s="1"/>
  <c r="G8" i="18"/>
  <c r="G9" i="18"/>
  <c r="G10" i="18"/>
  <c r="G7" i="18"/>
  <c r="T56" i="9" l="1"/>
  <c r="I56" i="9"/>
  <c r="F6" i="8" s="1"/>
  <c r="Q29" i="20"/>
  <c r="O29" i="20"/>
  <c r="M15" i="20"/>
  <c r="M9" i="20"/>
  <c r="Q32" i="19"/>
  <c r="S23" i="15"/>
  <c r="F11" i="8" l="1"/>
  <c r="H10" i="8" l="1"/>
  <c r="H9" i="8"/>
  <c r="H6" i="8"/>
  <c r="H11" i="8" l="1"/>
</calcChain>
</file>

<file path=xl/sharedStrings.xml><?xml version="1.0" encoding="utf-8"?>
<sst xmlns="http://schemas.openxmlformats.org/spreadsheetml/2006/main" count="739" uniqueCount="242">
  <si>
    <t>-1</t>
  </si>
  <si>
    <t>سرمایه گذاری ها</t>
  </si>
  <si>
    <t>-1-1</t>
  </si>
  <si>
    <t>سرمایه گذاری در سهام و حق تقدم سهام</t>
  </si>
  <si>
    <t>1404/04/31</t>
  </si>
  <si>
    <t>تغییرات طی دوره</t>
  </si>
  <si>
    <t>1404/05/31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</si>
  <si>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</si>
  <si>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</si>
  <si>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</si>
  <si>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</si>
  <si>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</si>
  <si>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</si>
  <si>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</si>
  <si>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</si>
  <si>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</si>
  <si>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 خودرو دیزل</t>
  </si>
  <si>
    <t>ایران‌ خودرو</t>
  </si>
  <si>
    <t>ایمن خودرو شرق</t>
  </si>
  <si>
    <t>بانک ملت</t>
  </si>
  <si>
    <t>بانک‌اقتصادنوین‌</t>
  </si>
  <si>
    <t>بیمه اتکایی ایران معین</t>
  </si>
  <si>
    <t>پالایش نفت تهران</t>
  </si>
  <si>
    <t>پالایش نفت لاوان</t>
  </si>
  <si>
    <t>پویا</t>
  </si>
  <si>
    <t>توسعه نیشکر و  صنایع جانبی</t>
  </si>
  <si>
    <t>تولیدی برنا باطری</t>
  </si>
  <si>
    <t>سرمایه گذاری امین مهرگان</t>
  </si>
  <si>
    <t>صنایع ارتباطی آوا</t>
  </si>
  <si>
    <t>صنعتی بهپاک</t>
  </si>
  <si>
    <t>فولاد  خوزستان</t>
  </si>
  <si>
    <t>فولاد امیرکبیرکاشان</t>
  </si>
  <si>
    <t>فولاد مبارکه اصفهان</t>
  </si>
  <si>
    <t>فولاد هرمزگان جنوب</t>
  </si>
  <si>
    <t>فولاد کاوه جنوب کیش</t>
  </si>
  <si>
    <t>گروه‌صنعتی‌سپاهان‌</t>
  </si>
  <si>
    <t>مدیریت نیروگاهی ایرانیان مپنا</t>
  </si>
  <si>
    <t>ملی‌ صنایع‌ مس‌ ایران‌</t>
  </si>
  <si>
    <t>نورایستا پلاستیک</t>
  </si>
  <si>
    <t>نوردوقطعات‌ فولادی‌</t>
  </si>
  <si>
    <t>کانی کربن طبس</t>
  </si>
  <si>
    <t>کشتیرانی جمهوری اسلامی ایران</t>
  </si>
  <si>
    <t>مخابرات ایران</t>
  </si>
  <si>
    <t>اختیارخ فولاد-3500-1404/07/09</t>
  </si>
  <si>
    <t>بازرسی مهندسی و صنعتی ایران</t>
  </si>
  <si>
    <t>شمش طلا CD1GOB0001</t>
  </si>
  <si>
    <t>شمش نقره CD1SIB0001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</si>
  <si>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</si>
  <si>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</si>
  <si>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</si>
  <si>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</si>
  <si>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</si>
  <si>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</si>
  <si>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</si>
  <si>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</si>
  <si>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</si>
  <si>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</si>
  <si>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</si>
  <si>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</si>
  <si>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 خرید</t>
  </si>
  <si>
    <t>موقعیت فروش</t>
  </si>
  <si>
    <t>-</t>
  </si>
  <si>
    <t>1404/07/09</t>
  </si>
  <si>
    <t>اختیارخ فولاد-3750-1404/07/09</t>
  </si>
  <si>
    <t>اختیارخ فولاد-4000-1404/07/09</t>
  </si>
  <si>
    <t>اختیارخ فولاد-4500-1404/07/09</t>
  </si>
  <si>
    <t>اختیارخ فولاد-5500-1404/07/09</t>
  </si>
  <si>
    <t>اختیارخ فولاد-6000-1404/07/09</t>
  </si>
  <si>
    <t>اختیارخ فولاد-1900-1404/09/12</t>
  </si>
  <si>
    <t>1404/09/12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</si>
  <si>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</si>
  <si>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</si>
  <si>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</si>
  <si>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</si>
  <si>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</si>
  <si>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</si>
  <si>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</si>
  <si>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</si>
  <si>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</si>
  <si>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</si>
  <si>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</si>
  <si>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</si>
  <si>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</si>
  <si>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</si>
  <si>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</si>
  <si>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</si>
  <si>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</si>
  <si>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</si>
  <si>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</si>
  <si>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</si>
  <si>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</si>
  <si>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</si>
  <si>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</si>
  <si>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</si>
  <si>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</si>
  <si>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</si>
  <si>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</si>
  <si>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</si>
  <si>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</si>
  <si>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</si>
  <si>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خاورمیانه نیایش</t>
  </si>
  <si>
    <t>سپرده کوتاه مدت بانک گردشگری آپادانا</t>
  </si>
  <si>
    <t>سپرده کوتاه مدت بانک ملی بورس اوراق بهادار</t>
  </si>
  <si>
    <t>سپرده کوتاه مدت بانک سپه بلوار کشاورز تهران</t>
  </si>
  <si>
    <t>صورت وضعیت درآمدها رویین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</si>
  <si>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</si>
  <si>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</si>
  <si>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</si>
  <si>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</si>
  <si>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</si>
  <si>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</si>
  <si>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</si>
  <si>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</si>
  <si>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</si>
  <si>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</si>
  <si>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</si>
  <si>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سایر درآمدها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</si>
  <si>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</si>
  <si>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</si>
  <si>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</si>
  <si>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</si>
  <si>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</si>
  <si>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</si>
  <si>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ح .بیمه ایران - معین</t>
  </si>
  <si>
    <t>پالایش نفت اصفهان</t>
  </si>
  <si>
    <t>سرمایه گذاری مهر</t>
  </si>
  <si>
    <t>توسعه سرمایه و صنعت غدیر</t>
  </si>
  <si>
    <t>دشت‌ مرغاب‌</t>
  </si>
  <si>
    <t>کشتیرانی دریای خزر</t>
  </si>
  <si>
    <t>صنایع غذایی رضوی</t>
  </si>
  <si>
    <t>سایپا</t>
  </si>
  <si>
    <t>-2-2</t>
  </si>
  <si>
    <t>درآمد حاصل از سرمایه­گذاری در واحدهای صندوق</t>
  </si>
  <si>
    <t>درآمد سود صندوق</t>
  </si>
  <si>
    <t>درآمد حاصل از سرمایه­گذاری در اوراق بهادار با درآمد ثابت:</t>
  </si>
  <si>
    <t>عنوان</t>
  </si>
  <si>
    <t>درآمد سود اوراق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</si>
  <si>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</si>
  <si>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</si>
  <si>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</si>
  <si>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</si>
  <si>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</si>
  <si>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</si>
  <si>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</si>
  <si>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</si>
  <si>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</si>
  <si>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</si>
  <si>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</si>
  <si>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</si>
  <si>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</si>
  <si>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</si>
  <si>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</si>
  <si>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</si>
  <si>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</si>
  <si>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</si>
  <si>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</si>
  <si>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</si>
  <si>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</si>
  <si>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1404/04/22</t>
  </si>
  <si>
    <t>1404/04/30</t>
  </si>
  <si>
    <t>1404/05/13</t>
  </si>
  <si>
    <t>1404/05/14</t>
  </si>
  <si>
    <t>1404/04/05</t>
  </si>
  <si>
    <t>1404/05/05</t>
  </si>
  <si>
    <t>1404/04/29</t>
  </si>
  <si>
    <t>1404/04/21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</si>
  <si>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</si>
  <si>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</si>
  <si>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</si>
  <si>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</si>
  <si>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</si>
  <si>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</si>
  <si>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</si>
  <si>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</si>
  <si>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</si>
  <si>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</si>
  <si>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</si>
  <si>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</si>
  <si>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</si>
  <si>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</si>
  <si>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</si>
  <si>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</si>
  <si>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اختیار</t>
  </si>
  <si>
    <t>ارزش اعمال</t>
  </si>
  <si>
    <t>ارزش دفتری اختیار</t>
  </si>
  <si>
    <t>کارمزد اعمال</t>
  </si>
  <si>
    <t>کارمزد فروش اختیار</t>
  </si>
  <si>
    <t>سود(زیان)اعمال</t>
  </si>
  <si>
    <t>ضملت50231</t>
  </si>
  <si>
    <t>ضملت50221</t>
  </si>
  <si>
    <t>ضفلا70531</t>
  </si>
  <si>
    <t>ضفلا70521</t>
  </si>
  <si>
    <t>ضفلا70561</t>
  </si>
  <si>
    <t>ضفلا70581</t>
  </si>
  <si>
    <t>ضفلا70601</t>
  </si>
  <si>
    <t>ضفلا70571</t>
  </si>
  <si>
    <t>ضفلا70501</t>
  </si>
  <si>
    <t>ضملت50241</t>
  </si>
  <si>
    <t>ضملت50211</t>
  </si>
  <si>
    <t>ضملت50201</t>
  </si>
  <si>
    <t>ضفلا50231</t>
  </si>
  <si>
    <t>درآمد ناشی از تغییر قیمت اوراق بهادار</t>
  </si>
  <si>
    <t>سود و زیان ناشی از تغییر قیمت</t>
  </si>
  <si>
    <t>صندوق سرمایه گذاری بخشی صنایع سورنا- نماد رویین</t>
  </si>
  <si>
    <t>صورت وضعیت پرتفوی</t>
  </si>
  <si>
    <t xml:space="preserve">صورت وضعیت پرتفوی </t>
  </si>
  <si>
    <t>صندوق سرمایه گذاری بخشی صنایع سورنا-نماد رویین</t>
  </si>
  <si>
    <t>صورت وضعیت درآمدها</t>
  </si>
  <si>
    <t xml:space="preserve">صورت وضعیت درآمدها </t>
  </si>
  <si>
    <t>برای ماه منتهی به 1404/06/31</t>
  </si>
  <si>
    <t>1404/06/31</t>
  </si>
  <si>
    <t>درصد به کل دارایی‌ها</t>
  </si>
  <si>
    <t>سرمایه‌گذاری‌توکافولاد</t>
  </si>
  <si>
    <t>معدنی و صنعتی گل گهر</t>
  </si>
  <si>
    <t xml:space="preserve">گروه مپنا </t>
  </si>
  <si>
    <t>مس‌ شهیدباهنر</t>
  </si>
  <si>
    <t>توسعه‌معادن‌وفلزات‌</t>
  </si>
  <si>
    <t>اختیارخ فولاد-1700-1404/09/12</t>
  </si>
  <si>
    <t>اختیارخ فولاد-2800-1404/09/12</t>
  </si>
  <si>
    <t>اختیارخ فولاد-2200-1404/09/12</t>
  </si>
  <si>
    <t>اختیارخ فولاد-2600-1404/09/12</t>
  </si>
  <si>
    <t> 100,000 </t>
  </si>
  <si>
    <t>ضفلا90261</t>
  </si>
  <si>
    <t>ضفلا70591</t>
  </si>
  <si>
    <t>1404/06/08</t>
  </si>
  <si>
    <t>1404/06/16</t>
  </si>
  <si>
    <t>1404/06/17</t>
  </si>
  <si>
    <t>1404/06/18</t>
  </si>
  <si>
    <t>1404/06/05</t>
  </si>
  <si>
    <t>1404/06/29</t>
  </si>
  <si>
    <t>1404/06/01</t>
  </si>
  <si>
    <t>1404/06/22</t>
  </si>
  <si>
    <t>2-1</t>
  </si>
  <si>
    <t>2-3</t>
  </si>
  <si>
    <t>2-4</t>
  </si>
  <si>
    <t>2-5</t>
  </si>
  <si>
    <t>2-1-درآمد حاصل از سرمایه­گذاری در سهام و حق تقدم سهام</t>
  </si>
  <si>
    <t>2-3-</t>
  </si>
  <si>
    <t>2-3-1</t>
  </si>
  <si>
    <t>2-4-</t>
  </si>
  <si>
    <t>2-5-</t>
  </si>
  <si>
    <t>موقعیت خرید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</si>
</sst>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#,##0.0"/>
  </numFmts>
  <fonts count="15" x14ac:knownFonts="1">
    <font>
      <sz val="10"/>
      <color rgb="FF000000"/>
      <name val="Arial"/>
      <charset val="1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2"/>
      <color rgb="FF1E90FF"/>
      <name val="B Nazanin"/>
      <charset val="178"/>
    </font>
    <font>
      <sz val="12"/>
      <color rgb="FFFF0000"/>
      <name val="B Nazanin"/>
      <charset val="178"/>
    </font>
    <font>
      <b/>
      <sz val="12"/>
      <color rgb="FFFF0000"/>
      <name val="B Nazanin"/>
      <charset val="178"/>
    </font>
    <font>
      <sz val="12"/>
      <color theme="3"/>
      <name val="B Nazanin"/>
      <charset val="178"/>
    </font>
    <font>
      <sz val="12"/>
      <color theme="5" tint="-0.249977111117893"/>
      <name val="B Nazanin"/>
      <charset val="178"/>
    </font>
    <font>
      <sz val="12"/>
      <color theme="1"/>
      <name val="B Nazanin"/>
      <charset val="178"/>
    </font>
    <font>
      <sz val="14"/>
      <color rgb="FF000000"/>
      <name val="Arial"/>
      <family val="2"/>
    </font>
    <font>
      <b/>
      <sz val="12"/>
      <color theme="1"/>
      <name val="B Nazanin"/>
      <charset val="178"/>
    </font>
    <font>
      <sz val="13"/>
      <name val="B Nazanin"/>
      <charset val="178"/>
    </font>
    <font>
      <sz val="12"/>
      <name val="B Nazanin"/>
      <charset val="178"/>
    </font>
    <font>
      <sz val="8"/>
      <name val="Arial"/>
      <family val="2"/>
    </font>
    <font>
      <b/>
      <sz val="12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3" fontId="8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0" fontId="2" fillId="0" borderId="0" xfId="0" applyNumberFormat="1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3" fontId="1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vertical="center"/>
    </xf>
    <xf numFmtId="3" fontId="0" fillId="0" borderId="0" xfId="0" applyNumberFormat="1" applyAlignment="1">
      <alignment horizontal="left"/>
    </xf>
    <xf numFmtId="38" fontId="1" fillId="0" borderId="3" xfId="0" applyNumberFormat="1" applyFont="1" applyBorder="1" applyAlignment="1">
      <alignment horizontal="center" vertical="center" wrapText="1"/>
    </xf>
    <xf numFmtId="38" fontId="2" fillId="0" borderId="2" xfId="0" applyNumberFormat="1" applyFont="1" applyBorder="1" applyAlignment="1">
      <alignment horizontal="center" vertical="center"/>
    </xf>
    <xf numFmtId="38" fontId="2" fillId="0" borderId="0" xfId="0" applyNumberFormat="1" applyFont="1" applyAlignment="1">
      <alignment horizontal="center" vertical="center"/>
    </xf>
    <xf numFmtId="38" fontId="2" fillId="0" borderId="4" xfId="0" applyNumberFormat="1" applyFont="1" applyBorder="1" applyAlignment="1">
      <alignment horizontal="center" vertical="center"/>
    </xf>
    <xf numFmtId="38" fontId="1" fillId="0" borderId="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38" fontId="1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left"/>
    </xf>
    <xf numFmtId="10" fontId="2" fillId="0" borderId="0" xfId="0" applyNumberFormat="1" applyFont="1" applyAlignment="1">
      <alignment horizontal="left"/>
    </xf>
    <xf numFmtId="10" fontId="1" fillId="0" borderId="5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3" fontId="11" fillId="0" borderId="0" xfId="0" applyNumberFormat="1" applyFont="1"/>
    <xf numFmtId="38" fontId="5" fillId="0" borderId="5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38" fontId="1" fillId="3" borderId="3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right" vertical="center"/>
    </xf>
    <xf numFmtId="3" fontId="2" fillId="3" borderId="0" xfId="0" applyNumberFormat="1" applyFont="1" applyFill="1" applyAlignment="1">
      <alignment horizontal="center" vertical="center"/>
    </xf>
    <xf numFmtId="38" fontId="2" fillId="3" borderId="0" xfId="0" applyNumberFormat="1" applyFont="1" applyFill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3" fontId="8" fillId="3" borderId="0" xfId="0" applyNumberFormat="1" applyFont="1" applyFill="1" applyAlignment="1">
      <alignment horizontal="center" vertical="center"/>
    </xf>
    <xf numFmtId="38" fontId="12" fillId="3" borderId="0" xfId="0" applyNumberFormat="1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3" fontId="12" fillId="3" borderId="0" xfId="0" applyNumberFormat="1" applyFont="1" applyFill="1" applyAlignment="1">
      <alignment horizontal="center" vertical="center"/>
    </xf>
    <xf numFmtId="165" fontId="2" fillId="3" borderId="0" xfId="0" applyNumberFormat="1" applyFont="1" applyFill="1" applyAlignment="1">
      <alignment horizontal="center" vertical="center"/>
    </xf>
    <xf numFmtId="3" fontId="11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right" vertical="center"/>
    </xf>
    <xf numFmtId="0" fontId="8" fillId="3" borderId="0" xfId="0" applyFont="1" applyFill="1" applyAlignment="1">
      <alignment horizontal="center" vertical="center"/>
    </xf>
    <xf numFmtId="4" fontId="8" fillId="3" borderId="0" xfId="0" applyNumberFormat="1" applyFont="1" applyFill="1" applyAlignment="1">
      <alignment horizontal="center" vertical="center"/>
    </xf>
    <xf numFmtId="38" fontId="12" fillId="3" borderId="4" xfId="0" applyNumberFormat="1" applyFont="1" applyFill="1" applyBorder="1" applyAlignment="1">
      <alignment horizontal="center" vertical="center"/>
    </xf>
    <xf numFmtId="3" fontId="8" fillId="3" borderId="4" xfId="0" applyNumberFormat="1" applyFont="1" applyFill="1" applyBorder="1" applyAlignment="1">
      <alignment horizontal="center" vertical="center"/>
    </xf>
    <xf numFmtId="3" fontId="1" fillId="3" borderId="5" xfId="0" applyNumberFormat="1" applyFont="1" applyFill="1" applyBorder="1" applyAlignment="1">
      <alignment horizontal="center" vertical="center"/>
    </xf>
    <xf numFmtId="38" fontId="5" fillId="3" borderId="5" xfId="0" applyNumberFormat="1" applyFont="1" applyFill="1" applyBorder="1" applyAlignment="1">
      <alignment horizontal="center" vertical="center"/>
    </xf>
    <xf numFmtId="3" fontId="1" fillId="3" borderId="0" xfId="0" applyNumberFormat="1" applyFont="1" applyFill="1" applyAlignment="1">
      <alignment horizontal="center" vertical="center"/>
    </xf>
    <xf numFmtId="4" fontId="1" fillId="3" borderId="5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38" fontId="8" fillId="0" borderId="0" xfId="0" applyNumberFormat="1" applyFont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 wrapText="1"/>
    </xf>
    <xf numFmtId="38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8" fontId="8" fillId="3" borderId="0" xfId="0" applyNumberFormat="1" applyFont="1" applyFill="1" applyAlignment="1">
      <alignment horizontal="center" vertical="center"/>
    </xf>
    <xf numFmtId="38" fontId="2" fillId="3" borderId="0" xfId="0" applyNumberFormat="1" applyFont="1" applyFill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/>
    </xf>
    <xf numFmtId="38" fontId="2" fillId="3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3" fontId="12" fillId="0" borderId="2" xfId="0" applyNumberFormat="1" applyFont="1" applyBorder="1" applyAlignment="1">
      <alignment horizontal="center" vertical="center"/>
    </xf>
    <xf numFmtId="38" fontId="4" fillId="0" borderId="2" xfId="0" applyNumberFormat="1" applyFont="1" applyBorder="1" applyAlignment="1">
      <alignment horizontal="center" vertical="center"/>
    </xf>
    <xf numFmtId="38" fontId="4" fillId="0" borderId="0" xfId="0" applyNumberFormat="1" applyFont="1" applyAlignment="1">
      <alignment horizontal="center" vertical="center"/>
    </xf>
    <xf numFmtId="38" fontId="12" fillId="0" borderId="0" xfId="0" applyNumberFormat="1" applyFont="1" applyAlignment="1">
      <alignment horizontal="center" vertical="center"/>
    </xf>
    <xf numFmtId="3" fontId="14" fillId="0" borderId="5" xfId="0" applyNumberFormat="1" applyFont="1" applyBorder="1" applyAlignment="1">
      <alignment horizontal="center" vertical="center"/>
    </xf>
    <xf numFmtId="3" fontId="2" fillId="3" borderId="0" xfId="0" applyNumberFormat="1" applyFont="1" applyFill="1" applyAlignment="1">
      <alignment horizontal="left"/>
    </xf>
    <xf numFmtId="38" fontId="4" fillId="3" borderId="0" xfId="0" applyNumberFormat="1" applyFont="1" applyFill="1" applyAlignment="1">
      <alignment horizontal="center" vertical="center"/>
    </xf>
    <xf numFmtId="3" fontId="4" fillId="3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left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/>
    </xf>
    <xf numFmtId="3" fontId="4" fillId="3" borderId="0" xfId="0" applyNumberFormat="1" applyFont="1" applyFill="1" applyAlignment="1">
      <alignment horizontal="left"/>
    </xf>
    <xf numFmtId="0" fontId="1" fillId="3" borderId="3" xfId="0" applyFont="1" applyFill="1" applyBorder="1" applyAlignment="1">
      <alignment horizontal="center" vertical="center" wrapText="1"/>
    </xf>
    <xf numFmtId="38" fontId="12" fillId="0" borderId="2" xfId="0" applyNumberFormat="1" applyFont="1" applyBorder="1" applyAlignment="1">
      <alignment horizontal="center" vertical="center"/>
    </xf>
    <xf numFmtId="38" fontId="1" fillId="0" borderId="0" xfId="0" applyNumberFormat="1" applyFont="1" applyAlignment="1">
      <alignment horizontal="left"/>
    </xf>
    <xf numFmtId="38" fontId="14" fillId="0" borderId="5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/>
    </xf>
    <xf numFmtId="38" fontId="2" fillId="3" borderId="0" xfId="0" applyNumberFormat="1" applyFont="1" applyFill="1" applyAlignment="1">
      <alignment horizontal="center"/>
    </xf>
    <xf numFmtId="3" fontId="2" fillId="3" borderId="0" xfId="0" applyNumberFormat="1" applyFont="1" applyFill="1" applyAlignment="1">
      <alignment horizontal="center"/>
    </xf>
    <xf numFmtId="38" fontId="14" fillId="0" borderId="3" xfId="0" applyNumberFormat="1" applyFont="1" applyBorder="1" applyAlignment="1">
      <alignment horizontal="center" vertical="center" wrapText="1"/>
    </xf>
    <xf numFmtId="38" fontId="14" fillId="3" borderId="2" xfId="0" applyNumberFormat="1" applyFont="1" applyFill="1" applyBorder="1" applyAlignment="1">
      <alignment horizontal="center" vertical="center"/>
    </xf>
    <xf numFmtId="38" fontId="14" fillId="3" borderId="3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/>
    </xf>
    <xf numFmtId="3" fontId="2" fillId="3" borderId="2" xfId="0" applyNumberFormat="1" applyFont="1" applyFill="1" applyBorder="1" applyAlignment="1">
      <alignment horizontal="center" vertical="center"/>
    </xf>
    <xf numFmtId="38" fontId="12" fillId="3" borderId="2" xfId="0" applyNumberFormat="1" applyFont="1" applyFill="1" applyBorder="1" applyAlignment="1">
      <alignment horizontal="center" vertical="center"/>
    </xf>
    <xf numFmtId="38" fontId="4" fillId="3" borderId="2" xfId="0" applyNumberFormat="1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vertical="center"/>
    </xf>
    <xf numFmtId="38" fontId="1" fillId="3" borderId="0" xfId="0" applyNumberFormat="1" applyFont="1" applyFill="1" applyAlignment="1">
      <alignment horizontal="center" vertical="center"/>
    </xf>
    <xf numFmtId="38" fontId="1" fillId="3" borderId="5" xfId="0" applyNumberFormat="1" applyFont="1" applyFill="1" applyBorder="1" applyAlignment="1">
      <alignment horizontal="center" vertical="center"/>
    </xf>
    <xf numFmtId="38" fontId="14" fillId="3" borderId="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 readingOrder="2"/>
    </xf>
    <xf numFmtId="4" fontId="1" fillId="0" borderId="5" xfId="0" applyNumberFormat="1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 wrapText="1"/>
    </xf>
    <xf numFmtId="9" fontId="1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right" vertical="center"/>
    </xf>
    <xf numFmtId="0" fontId="1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right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3" fontId="12" fillId="3" borderId="0" xfId="0" applyNumberFormat="1" applyFont="1" applyFill="1" applyAlignment="1">
      <alignment horizontal="center" vertical="center"/>
    </xf>
    <xf numFmtId="38" fontId="4" fillId="3" borderId="0" xfId="0" applyNumberFormat="1" applyFont="1" applyFill="1" applyAlignment="1">
      <alignment horizontal="center" vertical="center"/>
    </xf>
    <xf numFmtId="38" fontId="2" fillId="3" borderId="0" xfId="0" applyNumberFormat="1" applyFont="1" applyFill="1" applyAlignment="1">
      <alignment horizontal="center" vertical="center"/>
    </xf>
    <xf numFmtId="38" fontId="4" fillId="3" borderId="2" xfId="0" applyNumberFormat="1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/>
    </xf>
    <xf numFmtId="3" fontId="1" fillId="3" borderId="4" xfId="0" applyNumberFormat="1" applyFont="1" applyFill="1" applyBorder="1" applyAlignment="1">
      <alignment horizontal="center" vertical="center"/>
    </xf>
    <xf numFmtId="38" fontId="1" fillId="3" borderId="2" xfId="0" applyNumberFormat="1" applyFont="1" applyFill="1" applyBorder="1" applyAlignment="1">
      <alignment horizontal="center" vertical="center"/>
    </xf>
    <xf numFmtId="38" fontId="1" fillId="3" borderId="4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right" vertical="center" readingOrder="2"/>
    </xf>
    <xf numFmtId="38" fontId="14" fillId="3" borderId="2" xfId="0" applyNumberFormat="1" applyFont="1" applyFill="1" applyBorder="1" applyAlignment="1">
      <alignment horizontal="center" vertical="center"/>
    </xf>
    <xf numFmtId="38" fontId="14" fillId="3" borderId="4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C6"/>
  <sheetViews>
    <sheetView rightToLeft="1" view="pageBreakPreview" zoomScaleNormal="100" zoomScaleSheetLayoutView="100" workbookViewId="0">
      <selection activeCell="B12" sqref="B12"/>
    </sheetView>
  </sheetViews>
  <sheetFormatPr defaultRowHeight="50.1" customHeight="1" x14ac:dyDescent="0.2"/>
  <cols>
    <col min="1" max="1" width="22.28515625" style="4" customWidth="1"/>
    <col min="2" max="2" width="44" style="4" customWidth="1"/>
    <col min="3" max="3" width="31.140625" style="4" customWidth="1"/>
  </cols>
  <sheetData>
    <row r="1" spans="1:3" s="20" customFormat="1" ht="50.1" customHeight="1" x14ac:dyDescent="0.25"/>
    <row r="2" spans="1:3" s="20" customFormat="1" ht="50.1" customHeight="1" x14ac:dyDescent="0.25"/>
    <row r="3" spans="1:3" s="20" customFormat="1" ht="50.1" customHeight="1" x14ac:dyDescent="0.25"/>
    <row r="4" spans="1:3" ht="50.1" customHeight="1" x14ac:dyDescent="0.2">
      <c r="A4" s="131" t="s">
        <v>203</v>
      </c>
      <c r="B4" s="131"/>
      <c r="C4" s="131"/>
    </row>
    <row r="5" spans="1:3" ht="50.1" customHeight="1" x14ac:dyDescent="0.2">
      <c r="A5" s="131" t="s">
        <v>205</v>
      </c>
      <c r="B5" s="131"/>
      <c r="C5" s="131"/>
    </row>
    <row r="6" spans="1:3" ht="50.1" customHeight="1" x14ac:dyDescent="0.2">
      <c r="A6" s="131" t="s">
        <v>209</v>
      </c>
      <c r="B6" s="131"/>
      <c r="C6" s="131"/>
    </row>
  </sheetData>
  <mergeCells count="3">
    <mergeCell ref="A6:C6"/>
    <mergeCell ref="A4:C4"/>
    <mergeCell ref="A5:C5"/>
  </mergeCells>
  <pageMargins left="0.39" right="0.39" top="0.39" bottom="0.39" header="0" footer="0"/>
  <pageSetup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  <pageSetUpPr fitToPage="1"/>
  </sheetPr>
  <dimension ref="A1:V8"/>
  <sheetViews>
    <sheetView rightToLeft="1" view="pageBreakPreview" zoomScaleNormal="100" zoomScaleSheetLayoutView="100" workbookViewId="0">
      <selection activeCell="A8" sqref="A8:B8"/>
    </sheetView>
  </sheetViews>
  <sheetFormatPr defaultRowHeight="30" customHeight="1" x14ac:dyDescent="0.45"/>
  <cols>
    <col min="1" max="1" width="5.140625" style="13" customWidth="1"/>
    <col min="2" max="2" width="18.140625" style="13" customWidth="1"/>
    <col min="3" max="3" width="1.28515625" style="13" customWidth="1"/>
    <col min="4" max="4" width="13" style="13" customWidth="1"/>
    <col min="5" max="5" width="1.28515625" style="13" customWidth="1"/>
    <col min="6" max="6" width="15.85546875" style="13" customWidth="1"/>
    <col min="7" max="7" width="1.28515625" style="13" customWidth="1"/>
    <col min="8" max="8" width="13" style="13" customWidth="1"/>
    <col min="9" max="9" width="1.28515625" style="13" customWidth="1"/>
    <col min="10" max="10" width="13" style="13" customWidth="1"/>
    <col min="11" max="11" width="1.28515625" style="13" customWidth="1"/>
    <col min="12" max="12" width="15.5703125" style="13" customWidth="1"/>
    <col min="13" max="13" width="1.28515625" style="13" customWidth="1"/>
    <col min="14" max="14" width="13" style="13" customWidth="1"/>
    <col min="15" max="15" width="1.28515625" style="13" customWidth="1"/>
    <col min="16" max="16" width="15.42578125" style="13" customWidth="1"/>
    <col min="17" max="17" width="1.28515625" style="13" customWidth="1"/>
    <col min="18" max="18" width="13" style="13" customWidth="1"/>
    <col min="19" max="19" width="1.28515625" style="13" customWidth="1"/>
    <col min="20" max="20" width="13" style="13" customWidth="1"/>
    <col min="21" max="21" width="1.28515625" style="13" customWidth="1"/>
    <col min="22" max="22" width="16.42578125" style="13" customWidth="1"/>
    <col min="23" max="23" width="0.28515625" style="13" customWidth="1"/>
    <col min="24" max="16384" width="9.140625" style="13"/>
  </cols>
  <sheetData>
    <row r="1" spans="1:22" ht="30" customHeight="1" x14ac:dyDescent="0.45">
      <c r="A1" s="131" t="s">
        <v>203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</row>
    <row r="2" spans="1:22" ht="30" customHeight="1" x14ac:dyDescent="0.45">
      <c r="A2" s="131" t="s">
        <v>208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</row>
    <row r="3" spans="1:22" ht="30" customHeight="1" x14ac:dyDescent="0.45">
      <c r="A3" s="131" t="s">
        <v>209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</row>
    <row r="4" spans="1:22" ht="30" customHeight="1" x14ac:dyDescent="0.45">
      <c r="A4" s="22" t="s">
        <v>131</v>
      </c>
      <c r="B4" s="154" t="s">
        <v>132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</row>
    <row r="5" spans="1:22" ht="30" customHeight="1" x14ac:dyDescent="0.45">
      <c r="D5" s="155" t="s">
        <v>117</v>
      </c>
      <c r="E5" s="155"/>
      <c r="F5" s="155"/>
      <c r="G5" s="155"/>
      <c r="H5" s="155"/>
      <c r="I5" s="155"/>
      <c r="J5" s="155"/>
      <c r="K5" s="155"/>
      <c r="L5" s="155"/>
      <c r="N5" s="155" t="s">
        <v>118</v>
      </c>
      <c r="O5" s="155"/>
      <c r="P5" s="155"/>
      <c r="Q5" s="155"/>
      <c r="R5" s="155"/>
      <c r="S5" s="155"/>
      <c r="T5" s="155"/>
      <c r="U5" s="155"/>
      <c r="V5" s="155"/>
    </row>
    <row r="6" spans="1:22" ht="24" customHeight="1" x14ac:dyDescent="0.45">
      <c r="A6" s="131" t="s">
        <v>75</v>
      </c>
      <c r="B6" s="131"/>
      <c r="D6" s="148" t="s">
        <v>133</v>
      </c>
      <c r="E6" s="32"/>
      <c r="F6" s="148" t="s">
        <v>121</v>
      </c>
      <c r="G6" s="32"/>
      <c r="H6" s="148" t="s">
        <v>122</v>
      </c>
      <c r="I6" s="14"/>
      <c r="J6" s="153" t="s">
        <v>47</v>
      </c>
      <c r="K6" s="153"/>
      <c r="L6" s="153"/>
      <c r="N6" s="148" t="s">
        <v>133</v>
      </c>
      <c r="O6" s="32"/>
      <c r="P6" s="148" t="s">
        <v>121</v>
      </c>
      <c r="Q6" s="32"/>
      <c r="R6" s="148" t="s">
        <v>122</v>
      </c>
      <c r="S6" s="14"/>
      <c r="T6" s="153" t="s">
        <v>47</v>
      </c>
      <c r="U6" s="153"/>
      <c r="V6" s="153"/>
    </row>
    <row r="7" spans="1:22" ht="26.25" customHeight="1" x14ac:dyDescent="0.45">
      <c r="A7" s="151"/>
      <c r="B7" s="151"/>
      <c r="D7" s="149"/>
      <c r="E7" s="33"/>
      <c r="F7" s="149"/>
      <c r="G7" s="33"/>
      <c r="H7" s="149"/>
      <c r="J7" s="2" t="s">
        <v>97</v>
      </c>
      <c r="K7" s="14"/>
      <c r="L7" s="2" t="s">
        <v>109</v>
      </c>
      <c r="N7" s="149"/>
      <c r="O7" s="33"/>
      <c r="P7" s="149"/>
      <c r="Q7" s="33"/>
      <c r="R7" s="149"/>
      <c r="T7" s="2" t="s">
        <v>97</v>
      </c>
      <c r="U7" s="14"/>
      <c r="V7" s="2" t="s">
        <v>109</v>
      </c>
    </row>
    <row r="8" spans="1:22" ht="30" customHeight="1" x14ac:dyDescent="0.45">
      <c r="A8" s="152"/>
      <c r="B8" s="152"/>
    </row>
  </sheetData>
  <mergeCells count="16">
    <mergeCell ref="A8:B8"/>
    <mergeCell ref="J6:L6"/>
    <mergeCell ref="T6:V6"/>
    <mergeCell ref="A1:V1"/>
    <mergeCell ref="A2:V2"/>
    <mergeCell ref="A3:V3"/>
    <mergeCell ref="B4:V4"/>
    <mergeCell ref="D5:L5"/>
    <mergeCell ref="N5:V5"/>
    <mergeCell ref="P6:P7"/>
    <mergeCell ref="R6:R7"/>
    <mergeCell ref="N6:N7"/>
    <mergeCell ref="H6:H7"/>
    <mergeCell ref="F6:F7"/>
    <mergeCell ref="D6:D7"/>
    <mergeCell ref="A6:B7"/>
  </mergeCells>
  <pageMargins left="0.39" right="0.39" top="0.39" bottom="0.39" header="0" footer="0"/>
  <pageSetup scale="7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  <pageSetUpPr fitToPage="1"/>
  </sheetPr>
  <dimension ref="A1:R7"/>
  <sheetViews>
    <sheetView rightToLeft="1" view="pageBreakPreview" zoomScaleNormal="100" zoomScaleSheetLayoutView="100" workbookViewId="0">
      <selection activeCell="A4" sqref="A4"/>
    </sheetView>
  </sheetViews>
  <sheetFormatPr defaultRowHeight="30" customHeight="1" x14ac:dyDescent="0.45"/>
  <cols>
    <col min="1" max="1" width="6" style="13" bestFit="1" customWidth="1"/>
    <col min="2" max="2" width="18.140625" style="13" customWidth="1"/>
    <col min="3" max="3" width="1.28515625" style="13" customWidth="1"/>
    <col min="4" max="4" width="15.140625" style="13" customWidth="1"/>
    <col min="5" max="5" width="1.28515625" style="13" customWidth="1"/>
    <col min="6" max="6" width="15.85546875" style="13" customWidth="1"/>
    <col min="7" max="7" width="1.28515625" style="13" customWidth="1"/>
    <col min="8" max="8" width="13" style="13" customWidth="1"/>
    <col min="9" max="9" width="1.28515625" style="13" customWidth="1"/>
    <col min="10" max="10" width="19.42578125" style="13" customWidth="1"/>
    <col min="11" max="11" width="1.28515625" style="13" customWidth="1"/>
    <col min="12" max="12" width="13" style="13" customWidth="1"/>
    <col min="13" max="13" width="1.28515625" style="13" customWidth="1"/>
    <col min="14" max="14" width="14.28515625" style="13" customWidth="1"/>
    <col min="15" max="15" width="1.28515625" style="13" customWidth="1"/>
    <col min="16" max="16" width="13" style="13" customWidth="1"/>
    <col min="17" max="17" width="1.28515625" style="13" customWidth="1"/>
    <col min="18" max="18" width="19.42578125" style="13" customWidth="1"/>
    <col min="19" max="19" width="0.28515625" style="13" customWidth="1"/>
    <col min="20" max="16384" width="9.140625" style="13"/>
  </cols>
  <sheetData>
    <row r="1" spans="1:18" ht="30" customHeight="1" x14ac:dyDescent="0.45">
      <c r="A1" s="131" t="s">
        <v>203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</row>
    <row r="2" spans="1:18" ht="30" customHeight="1" x14ac:dyDescent="0.45">
      <c r="A2" s="131" t="s">
        <v>207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</row>
    <row r="3" spans="1:18" ht="30" customHeight="1" x14ac:dyDescent="0.45">
      <c r="A3" s="131" t="s">
        <v>209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</row>
    <row r="4" spans="1:18" ht="30" customHeight="1" x14ac:dyDescent="0.45">
      <c r="A4" s="126" t="s">
        <v>237</v>
      </c>
      <c r="B4" s="154" t="s">
        <v>134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</row>
    <row r="5" spans="1:18" ht="30" customHeight="1" x14ac:dyDescent="0.45">
      <c r="D5" s="155" t="s">
        <v>117</v>
      </c>
      <c r="E5" s="155"/>
      <c r="F5" s="155"/>
      <c r="G5" s="155"/>
      <c r="H5" s="155"/>
      <c r="I5" s="155"/>
      <c r="J5" s="155"/>
      <c r="L5" s="155" t="s">
        <v>118</v>
      </c>
      <c r="M5" s="155"/>
      <c r="N5" s="155"/>
      <c r="O5" s="155"/>
      <c r="P5" s="155"/>
      <c r="Q5" s="155"/>
      <c r="R5" s="155"/>
    </row>
    <row r="6" spans="1:18" ht="30" customHeight="1" x14ac:dyDescent="0.45">
      <c r="A6" s="155" t="s">
        <v>135</v>
      </c>
      <c r="B6" s="155"/>
      <c r="D6" s="1" t="s">
        <v>136</v>
      </c>
      <c r="F6" s="1" t="s">
        <v>121</v>
      </c>
      <c r="H6" s="1" t="s">
        <v>122</v>
      </c>
      <c r="J6" s="1" t="s">
        <v>47</v>
      </c>
      <c r="L6" s="1" t="s">
        <v>136</v>
      </c>
      <c r="N6" s="1" t="s">
        <v>121</v>
      </c>
      <c r="P6" s="1" t="s">
        <v>122</v>
      </c>
      <c r="R6" s="1" t="s">
        <v>47</v>
      </c>
    </row>
    <row r="7" spans="1:18" ht="30" customHeight="1" x14ac:dyDescent="0.45">
      <c r="A7" s="152"/>
      <c r="B7" s="152"/>
    </row>
  </sheetData>
  <mergeCells count="8">
    <mergeCell ref="A7:B7"/>
    <mergeCell ref="A6:B6"/>
    <mergeCell ref="A1:R1"/>
    <mergeCell ref="A2:R2"/>
    <mergeCell ref="A3:R3"/>
    <mergeCell ref="B4:R4"/>
    <mergeCell ref="D5:J5"/>
    <mergeCell ref="L5:R5"/>
  </mergeCells>
  <pageMargins left="0.39" right="0.39" top="0.39" bottom="0.39" header="0" footer="0"/>
  <pageSetup scale="8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  <pageSetUpPr fitToPage="1"/>
  </sheetPr>
  <dimension ref="A1:Q8"/>
  <sheetViews>
    <sheetView rightToLeft="1" view="pageBreakPreview" zoomScaleNormal="100" zoomScaleSheetLayoutView="100" workbookViewId="0">
      <selection activeCell="A4" sqref="A4"/>
    </sheetView>
  </sheetViews>
  <sheetFormatPr defaultRowHeight="30" customHeight="1" x14ac:dyDescent="0.45"/>
  <cols>
    <col min="1" max="1" width="7.7109375" style="4" customWidth="1"/>
    <col min="2" max="2" width="6.7109375" style="4" customWidth="1"/>
    <col min="3" max="3" width="1.28515625" style="4" customWidth="1"/>
    <col min="4" max="4" width="13" style="4" customWidth="1"/>
    <col min="5" max="5" width="1.28515625" style="4" customWidth="1"/>
    <col min="6" max="6" width="14.28515625" style="4" customWidth="1"/>
    <col min="7" max="7" width="1.28515625" style="4" customWidth="1"/>
    <col min="8" max="8" width="13" style="4" customWidth="1"/>
    <col min="9" max="9" width="1.28515625" style="4" customWidth="1"/>
    <col min="10" max="10" width="10.42578125" style="4" customWidth="1"/>
    <col min="11" max="11" width="9.140625" style="4" customWidth="1"/>
    <col min="12" max="12" width="1.28515625" style="4" customWidth="1"/>
    <col min="13" max="13" width="28.5703125" style="4" customWidth="1"/>
    <col min="14" max="14" width="1.28515625" style="4" customWidth="1"/>
    <col min="15" max="15" width="14.28515625" style="4" customWidth="1"/>
    <col min="16" max="16" width="1.28515625" style="4" customWidth="1"/>
    <col min="17" max="17" width="28.5703125" style="4" customWidth="1"/>
    <col min="18" max="18" width="0.28515625" style="13" customWidth="1"/>
    <col min="19" max="16384" width="9.140625" style="13"/>
  </cols>
  <sheetData>
    <row r="1" spans="1:17" ht="30" customHeight="1" x14ac:dyDescent="0.45">
      <c r="A1" s="131" t="s">
        <v>203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</row>
    <row r="2" spans="1:17" ht="30" customHeight="1" x14ac:dyDescent="0.45">
      <c r="A2" s="131" t="s">
        <v>208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</row>
    <row r="3" spans="1:17" ht="30" customHeight="1" x14ac:dyDescent="0.45">
      <c r="A3" s="131" t="s">
        <v>209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4" spans="1:17" s="26" customFormat="1" ht="30" customHeight="1" x14ac:dyDescent="0.45">
      <c r="A4" s="126" t="s">
        <v>238</v>
      </c>
      <c r="B4" s="154" t="s">
        <v>137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</row>
    <row r="5" spans="1:17" ht="30" customHeight="1" x14ac:dyDescent="0.45">
      <c r="A5" s="131" t="s">
        <v>140</v>
      </c>
      <c r="B5" s="131"/>
      <c r="D5" s="131" t="s">
        <v>141</v>
      </c>
      <c r="F5" s="131" t="s">
        <v>142</v>
      </c>
      <c r="H5" s="131" t="s">
        <v>58</v>
      </c>
      <c r="J5" s="131" t="s">
        <v>143</v>
      </c>
      <c r="K5" s="131"/>
      <c r="M5" s="172" t="s">
        <v>138</v>
      </c>
      <c r="O5" s="131" t="s">
        <v>144</v>
      </c>
      <c r="Q5" s="172" t="s">
        <v>139</v>
      </c>
    </row>
    <row r="6" spans="1:17" ht="30" customHeight="1" x14ac:dyDescent="0.45">
      <c r="A6" s="151"/>
      <c r="B6" s="151"/>
      <c r="D6" s="151"/>
      <c r="F6" s="151"/>
      <c r="H6" s="151"/>
      <c r="J6" s="151"/>
      <c r="K6" s="151"/>
      <c r="M6" s="172"/>
      <c r="O6" s="151"/>
      <c r="Q6" s="172"/>
    </row>
    <row r="7" spans="1:17" ht="30" customHeight="1" x14ac:dyDescent="0.45">
      <c r="A7" s="171"/>
      <c r="B7" s="171"/>
      <c r="D7" s="5"/>
      <c r="F7" s="5"/>
    </row>
    <row r="8" spans="1:17" ht="30" customHeight="1" x14ac:dyDescent="0.45">
      <c r="A8" s="131"/>
      <c r="B8" s="131"/>
      <c r="C8" s="131"/>
      <c r="D8" s="131"/>
      <c r="E8" s="131"/>
      <c r="F8" s="131"/>
      <c r="G8" s="131"/>
      <c r="H8" s="131"/>
      <c r="I8" s="131"/>
      <c r="J8" s="131"/>
    </row>
  </sheetData>
  <mergeCells count="14">
    <mergeCell ref="A7:B7"/>
    <mergeCell ref="A8:J8"/>
    <mergeCell ref="A1:Q1"/>
    <mergeCell ref="A2:Q2"/>
    <mergeCell ref="A3:Q3"/>
    <mergeCell ref="B4:Q4"/>
    <mergeCell ref="M5:M6"/>
    <mergeCell ref="Q5:Q6"/>
    <mergeCell ref="A5:B6"/>
    <mergeCell ref="D5:D6"/>
    <mergeCell ref="F5:F6"/>
    <mergeCell ref="H5:H6"/>
    <mergeCell ref="J5:K6"/>
    <mergeCell ref="O5:O6"/>
  </mergeCells>
  <pageMargins left="0.39" right="0.39" top="0.39" bottom="0.39" header="0" footer="0"/>
  <pageSetup scale="8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  <pageSetUpPr fitToPage="1"/>
  </sheetPr>
  <dimension ref="A1:J11"/>
  <sheetViews>
    <sheetView rightToLeft="1" view="pageBreakPreview" zoomScaleNormal="100" zoomScaleSheetLayoutView="100" workbookViewId="0">
      <selection activeCell="H8" sqref="H8"/>
    </sheetView>
  </sheetViews>
  <sheetFormatPr defaultRowHeight="30" customHeight="1" x14ac:dyDescent="0.45"/>
  <cols>
    <col min="1" max="1" width="5.140625" style="4" customWidth="1"/>
    <col min="2" max="2" width="40.28515625" style="4" customWidth="1"/>
    <col min="3" max="3" width="1.28515625" style="4" customWidth="1"/>
    <col min="4" max="4" width="19.42578125" style="4" customWidth="1"/>
    <col min="5" max="5" width="1.28515625" style="4" customWidth="1"/>
    <col min="6" max="6" width="20.7109375" style="4" customWidth="1"/>
    <col min="7" max="7" width="1.28515625" style="4" customWidth="1"/>
    <col min="8" max="8" width="19.42578125" style="4" customWidth="1"/>
    <col min="9" max="9" width="1.28515625" style="4" customWidth="1"/>
    <col min="10" max="10" width="19.42578125" style="4" customWidth="1"/>
    <col min="11" max="11" width="0.28515625" style="13" customWidth="1"/>
    <col min="12" max="16384" width="9.140625" style="13"/>
  </cols>
  <sheetData>
    <row r="1" spans="1:10" ht="30" customHeight="1" x14ac:dyDescent="0.45">
      <c r="A1" s="131" t="s">
        <v>203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0" ht="30" customHeight="1" x14ac:dyDescent="0.45">
      <c r="A2" s="131" t="s">
        <v>207</v>
      </c>
      <c r="B2" s="131"/>
      <c r="C2" s="131"/>
      <c r="D2" s="131"/>
      <c r="E2" s="131"/>
      <c r="F2" s="131"/>
      <c r="G2" s="131"/>
      <c r="H2" s="131"/>
      <c r="I2" s="131"/>
      <c r="J2" s="131"/>
    </row>
    <row r="3" spans="1:10" ht="30" customHeight="1" x14ac:dyDescent="0.45">
      <c r="A3" s="131" t="s">
        <v>209</v>
      </c>
      <c r="B3" s="131"/>
      <c r="C3" s="131"/>
      <c r="D3" s="131"/>
      <c r="E3" s="131"/>
      <c r="F3" s="131"/>
      <c r="G3" s="131"/>
      <c r="H3" s="131"/>
      <c r="I3" s="131"/>
      <c r="J3" s="131"/>
    </row>
    <row r="4" spans="1:10" ht="30" customHeight="1" x14ac:dyDescent="0.45">
      <c r="A4" s="126" t="s">
        <v>239</v>
      </c>
      <c r="B4" s="154" t="s">
        <v>145</v>
      </c>
      <c r="C4" s="154"/>
      <c r="D4" s="154"/>
      <c r="E4" s="154"/>
      <c r="F4" s="154"/>
      <c r="G4" s="154"/>
      <c r="H4" s="154"/>
      <c r="I4" s="154"/>
      <c r="J4" s="154"/>
    </row>
    <row r="5" spans="1:10" ht="30" customHeight="1" x14ac:dyDescent="0.45">
      <c r="A5" s="173"/>
      <c r="B5" s="173"/>
      <c r="D5" s="155" t="s">
        <v>117</v>
      </c>
      <c r="E5" s="155"/>
      <c r="F5" s="155"/>
      <c r="H5" s="155" t="s">
        <v>118</v>
      </c>
      <c r="I5" s="155"/>
      <c r="J5" s="155"/>
    </row>
    <row r="6" spans="1:10" ht="44.25" customHeight="1" x14ac:dyDescent="0.45">
      <c r="A6" s="155" t="s">
        <v>146</v>
      </c>
      <c r="B6" s="155"/>
      <c r="D6" s="12" t="s">
        <v>147</v>
      </c>
      <c r="E6" s="5"/>
      <c r="F6" s="12" t="s">
        <v>148</v>
      </c>
      <c r="H6" s="12" t="s">
        <v>147</v>
      </c>
      <c r="I6" s="5"/>
      <c r="J6" s="12" t="s">
        <v>148</v>
      </c>
    </row>
    <row r="7" spans="1:10" ht="30" customHeight="1" x14ac:dyDescent="0.45">
      <c r="A7" s="171" t="s">
        <v>100</v>
      </c>
      <c r="B7" s="171"/>
      <c r="D7" s="6">
        <v>50834</v>
      </c>
      <c r="F7" s="7"/>
      <c r="H7" s="6">
        <v>707947</v>
      </c>
      <c r="J7" s="7"/>
    </row>
    <row r="8" spans="1:10" ht="30" customHeight="1" x14ac:dyDescent="0.45">
      <c r="A8" s="173" t="s">
        <v>101</v>
      </c>
      <c r="B8" s="173"/>
      <c r="D8" s="8">
        <v>130841</v>
      </c>
      <c r="F8" s="9"/>
      <c r="H8" s="8">
        <v>394634</v>
      </c>
      <c r="J8" s="9"/>
    </row>
    <row r="9" spans="1:10" ht="30" customHeight="1" x14ac:dyDescent="0.45">
      <c r="A9" s="173" t="s">
        <v>102</v>
      </c>
      <c r="B9" s="173"/>
      <c r="D9" s="8">
        <v>368684731</v>
      </c>
      <c r="F9" s="9"/>
      <c r="H9" s="8">
        <v>473245072</v>
      </c>
      <c r="J9" s="9"/>
    </row>
    <row r="10" spans="1:10" ht="30" customHeight="1" x14ac:dyDescent="0.45">
      <c r="A10" s="173" t="s">
        <v>103</v>
      </c>
      <c r="B10" s="173"/>
      <c r="D10" s="10">
        <v>0</v>
      </c>
      <c r="F10" s="11"/>
      <c r="H10" s="10">
        <v>29520</v>
      </c>
      <c r="J10" s="11"/>
    </row>
    <row r="11" spans="1:10" ht="30" customHeight="1" x14ac:dyDescent="0.45">
      <c r="A11" s="131" t="s">
        <v>47</v>
      </c>
      <c r="B11" s="131"/>
      <c r="D11" s="31">
        <f>SUM(D7:D10)</f>
        <v>368866406</v>
      </c>
      <c r="E11" s="21"/>
      <c r="F11" s="31"/>
      <c r="G11" s="21"/>
      <c r="H11" s="31">
        <f>SUM(H7:H10)</f>
        <v>474377173</v>
      </c>
      <c r="I11" s="21"/>
      <c r="J11" s="31"/>
    </row>
  </sheetData>
  <mergeCells count="13">
    <mergeCell ref="A1:J1"/>
    <mergeCell ref="A2:J2"/>
    <mergeCell ref="A3:J3"/>
    <mergeCell ref="B4:J4"/>
    <mergeCell ref="D5:F5"/>
    <mergeCell ref="H5:J5"/>
    <mergeCell ref="A5:B5"/>
    <mergeCell ref="A11:B11"/>
    <mergeCell ref="A6:B6"/>
    <mergeCell ref="A7:B7"/>
    <mergeCell ref="A8:B8"/>
    <mergeCell ref="A9:B9"/>
    <mergeCell ref="A10:B10"/>
  </mergeCells>
  <pageMargins left="0.39" right="0.39" top="0.39" bottom="0.39" header="0" footer="0"/>
  <pageSetup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  <pageSetUpPr fitToPage="1"/>
  </sheetPr>
  <dimension ref="A1:J12"/>
  <sheetViews>
    <sheetView rightToLeft="1" view="pageBreakPreview" zoomScaleNormal="100" zoomScaleSheetLayoutView="100" workbookViewId="0">
      <selection activeCell="B16" sqref="B16"/>
    </sheetView>
  </sheetViews>
  <sheetFormatPr defaultRowHeight="30" customHeight="1" x14ac:dyDescent="0.2"/>
  <cols>
    <col min="1" max="1" width="8" style="4" customWidth="1"/>
    <col min="2" max="2" width="27.7109375" style="4" customWidth="1"/>
    <col min="3" max="3" width="1.28515625" style="4" customWidth="1"/>
    <col min="4" max="4" width="19.42578125" style="4" customWidth="1"/>
    <col min="5" max="5" width="1.28515625" style="4" customWidth="1"/>
    <col min="6" max="6" width="19.42578125" style="4" customWidth="1"/>
    <col min="7" max="7" width="0.28515625" customWidth="1"/>
    <col min="10" max="10" width="10.140625" bestFit="1" customWidth="1"/>
  </cols>
  <sheetData>
    <row r="1" spans="1:10" ht="30" customHeight="1" x14ac:dyDescent="0.2">
      <c r="A1" s="131" t="s">
        <v>203</v>
      </c>
      <c r="B1" s="131"/>
      <c r="C1" s="131"/>
      <c r="D1" s="131"/>
      <c r="E1" s="131"/>
      <c r="F1" s="131"/>
    </row>
    <row r="2" spans="1:10" ht="30" customHeight="1" x14ac:dyDescent="0.2">
      <c r="A2" s="131" t="s">
        <v>207</v>
      </c>
      <c r="B2" s="131"/>
      <c r="C2" s="131"/>
      <c r="D2" s="131"/>
      <c r="E2" s="131"/>
      <c r="F2" s="131"/>
    </row>
    <row r="3" spans="1:10" ht="30" customHeight="1" x14ac:dyDescent="0.2">
      <c r="A3" s="131" t="s">
        <v>209</v>
      </c>
      <c r="B3" s="131"/>
      <c r="C3" s="131"/>
      <c r="D3" s="131"/>
      <c r="E3" s="131"/>
      <c r="F3" s="131"/>
    </row>
    <row r="4" spans="1:10" s="20" customFormat="1" ht="30" customHeight="1" x14ac:dyDescent="0.25">
      <c r="A4" s="126" t="s">
        <v>240</v>
      </c>
      <c r="B4" s="154" t="s">
        <v>116</v>
      </c>
      <c r="C4" s="154"/>
      <c r="D4" s="154"/>
      <c r="E4" s="154"/>
      <c r="F4" s="154"/>
    </row>
    <row r="5" spans="1:10" ht="30" customHeight="1" x14ac:dyDescent="0.2">
      <c r="A5" s="131" t="s">
        <v>116</v>
      </c>
      <c r="B5" s="131"/>
      <c r="D5" s="1" t="s">
        <v>117</v>
      </c>
      <c r="F5" s="1" t="s">
        <v>118</v>
      </c>
      <c r="G5" s="27"/>
      <c r="H5" s="34"/>
    </row>
    <row r="6" spans="1:10" ht="30" customHeight="1" x14ac:dyDescent="0.2">
      <c r="A6" s="151"/>
      <c r="B6" s="151"/>
      <c r="D6" s="2" t="s">
        <v>97</v>
      </c>
      <c r="F6" s="2" t="s">
        <v>97</v>
      </c>
    </row>
    <row r="7" spans="1:10" ht="30" customHeight="1" x14ac:dyDescent="0.2">
      <c r="A7" s="158" t="s">
        <v>116</v>
      </c>
      <c r="B7" s="158"/>
      <c r="D7" s="6">
        <v>0</v>
      </c>
      <c r="F7" s="6">
        <v>0</v>
      </c>
    </row>
    <row r="8" spans="1:10" ht="30" customHeight="1" x14ac:dyDescent="0.2">
      <c r="A8" s="157" t="s">
        <v>149</v>
      </c>
      <c r="B8" s="157"/>
      <c r="D8" s="8">
        <v>774343226</v>
      </c>
      <c r="F8" s="8">
        <v>2908931087</v>
      </c>
    </row>
    <row r="9" spans="1:10" ht="30" customHeight="1" x14ac:dyDescent="0.2">
      <c r="A9" s="157" t="s">
        <v>150</v>
      </c>
      <c r="B9" s="157"/>
      <c r="D9" s="10">
        <v>9151118</v>
      </c>
      <c r="F9" s="10">
        <v>308748431</v>
      </c>
    </row>
    <row r="10" spans="1:10" ht="30" customHeight="1" x14ac:dyDescent="0.2">
      <c r="A10" s="131" t="s">
        <v>47</v>
      </c>
      <c r="B10" s="131"/>
      <c r="D10" s="31">
        <f>SUM(D7:D9)</f>
        <v>783494344</v>
      </c>
      <c r="E10" s="21"/>
      <c r="F10" s="31">
        <f>SUM(F7:F9)</f>
        <v>3217679518</v>
      </c>
      <c r="J10" s="35"/>
    </row>
    <row r="11" spans="1:10" ht="30" customHeight="1" x14ac:dyDescent="0.2">
      <c r="A11" s="173"/>
      <c r="B11" s="173"/>
      <c r="J11" s="35"/>
    </row>
    <row r="12" spans="1:10" ht="30" customHeight="1" x14ac:dyDescent="0.2">
      <c r="J12" s="35"/>
    </row>
  </sheetData>
  <mergeCells count="10">
    <mergeCell ref="A1:F1"/>
    <mergeCell ref="A2:F2"/>
    <mergeCell ref="A3:F3"/>
    <mergeCell ref="B4:F4"/>
    <mergeCell ref="A5:B6"/>
    <mergeCell ref="A11:B11"/>
    <mergeCell ref="A7:B7"/>
    <mergeCell ref="A8:B8"/>
    <mergeCell ref="A9:B9"/>
    <mergeCell ref="A10:B10"/>
  </mergeCells>
  <pageMargins left="0.39" right="0.39" top="0.39" bottom="0.39" header="0" footer="0"/>
  <pageSetup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  <pageSetUpPr fitToPage="1"/>
  </sheetPr>
  <dimension ref="A1:S23"/>
  <sheetViews>
    <sheetView rightToLeft="1" view="pageBreakPreview" zoomScale="60" zoomScaleNormal="100" workbookViewId="0">
      <selection activeCell="O9" sqref="O9"/>
    </sheetView>
  </sheetViews>
  <sheetFormatPr defaultRowHeight="30" customHeight="1" x14ac:dyDescent="0.45"/>
  <cols>
    <col min="1" max="1" width="39" style="4" customWidth="1"/>
    <col min="2" max="2" width="1.28515625" style="4" customWidth="1"/>
    <col min="3" max="3" width="16.85546875" style="4" customWidth="1"/>
    <col min="4" max="4" width="1.28515625" style="4" customWidth="1"/>
    <col min="5" max="5" width="20.7109375" style="4" customWidth="1"/>
    <col min="6" max="6" width="1.28515625" style="4" customWidth="1"/>
    <col min="7" max="7" width="15.5703125" style="4" customWidth="1"/>
    <col min="8" max="8" width="1.28515625" style="4" customWidth="1"/>
    <col min="9" max="9" width="16.5703125" style="4" customWidth="1"/>
    <col min="10" max="10" width="1.28515625" style="4" customWidth="1"/>
    <col min="11" max="11" width="18.7109375" style="4" customWidth="1"/>
    <col min="12" max="12" width="1.28515625" style="4" customWidth="1"/>
    <col min="13" max="13" width="15.5703125" style="4" customWidth="1"/>
    <col min="14" max="14" width="1.28515625" style="4" customWidth="1"/>
    <col min="15" max="15" width="17.7109375" style="4" bestFit="1" customWidth="1"/>
    <col min="16" max="16" width="1.28515625" style="4" customWidth="1"/>
    <col min="17" max="17" width="18.5703125" style="38" customWidth="1"/>
    <col min="18" max="18" width="1.28515625" style="4" customWidth="1"/>
    <col min="19" max="19" width="16.85546875" style="4" bestFit="1" customWidth="1"/>
    <col min="20" max="20" width="0.28515625" style="13" customWidth="1"/>
    <col min="21" max="21" width="6.7109375" style="13" customWidth="1"/>
    <col min="22" max="16384" width="9.140625" style="13"/>
  </cols>
  <sheetData>
    <row r="1" spans="1:19" ht="30" customHeight="1" x14ac:dyDescent="0.45">
      <c r="A1" s="131" t="s">
        <v>203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</row>
    <row r="2" spans="1:19" ht="30" customHeight="1" x14ac:dyDescent="0.45">
      <c r="A2" s="131" t="s">
        <v>207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</row>
    <row r="3" spans="1:19" ht="30" customHeight="1" x14ac:dyDescent="0.45">
      <c r="A3" s="131" t="s">
        <v>209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</row>
    <row r="4" spans="1:19" s="26" customFormat="1" ht="30" customHeight="1" x14ac:dyDescent="0.45">
      <c r="A4" s="154" t="s">
        <v>120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</row>
    <row r="5" spans="1:19" ht="30" customHeight="1" x14ac:dyDescent="0.45">
      <c r="A5" s="155" t="s">
        <v>49</v>
      </c>
      <c r="C5" s="155" t="s">
        <v>151</v>
      </c>
      <c r="D5" s="155"/>
      <c r="E5" s="155"/>
      <c r="F5" s="155"/>
      <c r="G5" s="155"/>
      <c r="I5" s="155" t="s">
        <v>117</v>
      </c>
      <c r="J5" s="155"/>
      <c r="K5" s="155"/>
      <c r="L5" s="155"/>
      <c r="M5" s="155"/>
      <c r="O5" s="155" t="s">
        <v>118</v>
      </c>
      <c r="P5" s="155"/>
      <c r="Q5" s="155"/>
      <c r="R5" s="155"/>
      <c r="S5" s="155"/>
    </row>
    <row r="6" spans="1:19" ht="42" x14ac:dyDescent="0.45">
      <c r="A6" s="155"/>
      <c r="C6" s="12" t="s">
        <v>152</v>
      </c>
      <c r="D6" s="5"/>
      <c r="E6" s="12" t="s">
        <v>153</v>
      </c>
      <c r="F6" s="5"/>
      <c r="G6" s="12" t="s">
        <v>154</v>
      </c>
      <c r="I6" s="12" t="s">
        <v>155</v>
      </c>
      <c r="J6" s="5"/>
      <c r="K6" s="12" t="s">
        <v>156</v>
      </c>
      <c r="L6" s="5"/>
      <c r="M6" s="12" t="s">
        <v>157</v>
      </c>
      <c r="O6" s="12" t="s">
        <v>155</v>
      </c>
      <c r="P6" s="5"/>
      <c r="Q6" s="36" t="s">
        <v>156</v>
      </c>
      <c r="R6" s="5"/>
      <c r="S6" s="12" t="s">
        <v>157</v>
      </c>
    </row>
    <row r="7" spans="1:19" ht="30" customHeight="1" x14ac:dyDescent="0.45">
      <c r="A7" s="29" t="s">
        <v>20</v>
      </c>
      <c r="C7" s="24" t="s">
        <v>158</v>
      </c>
      <c r="D7" s="15"/>
      <c r="E7" s="17">
        <v>74265654</v>
      </c>
      <c r="F7" s="15"/>
      <c r="G7" s="17">
        <v>240</v>
      </c>
      <c r="I7" s="6">
        <v>0</v>
      </c>
      <c r="K7" s="6">
        <v>0</v>
      </c>
      <c r="M7" s="6">
        <v>0</v>
      </c>
      <c r="O7" s="6">
        <v>17823756960</v>
      </c>
      <c r="Q7" s="37">
        <v>0</v>
      </c>
      <c r="S7" s="6">
        <f>SUM(O7:Q7)</f>
        <v>17823756960</v>
      </c>
    </row>
    <row r="8" spans="1:19" ht="30" customHeight="1" x14ac:dyDescent="0.45">
      <c r="A8" s="30" t="s">
        <v>35</v>
      </c>
      <c r="C8" s="18" t="s">
        <v>159</v>
      </c>
      <c r="D8" s="15"/>
      <c r="E8" s="19">
        <v>6366883</v>
      </c>
      <c r="F8" s="15"/>
      <c r="G8" s="19">
        <v>500</v>
      </c>
      <c r="I8" s="8">
        <v>0</v>
      </c>
      <c r="K8" s="8">
        <v>0</v>
      </c>
      <c r="M8" s="8">
        <v>0</v>
      </c>
      <c r="O8" s="8">
        <v>3183441500</v>
      </c>
      <c r="Q8" s="38">
        <v>-349402116</v>
      </c>
      <c r="S8" s="8">
        <f t="shared" ref="S8:S22" si="0">SUM(O8:Q8)</f>
        <v>2834039384</v>
      </c>
    </row>
    <row r="9" spans="1:19" ht="30" customHeight="1" x14ac:dyDescent="0.45">
      <c r="A9" s="30" t="s">
        <v>37</v>
      </c>
      <c r="C9" s="18" t="s">
        <v>4</v>
      </c>
      <c r="D9" s="15"/>
      <c r="E9" s="19">
        <v>78000000</v>
      </c>
      <c r="F9" s="15"/>
      <c r="G9" s="19">
        <v>370</v>
      </c>
      <c r="I9" s="8">
        <v>0</v>
      </c>
      <c r="K9" s="8">
        <v>0</v>
      </c>
      <c r="M9" s="8">
        <v>0</v>
      </c>
      <c r="O9" s="8">
        <v>28860000000</v>
      </c>
      <c r="Q9" s="38">
        <v>0</v>
      </c>
      <c r="S9" s="8">
        <f t="shared" si="0"/>
        <v>28860000000</v>
      </c>
    </row>
    <row r="10" spans="1:19" ht="30" customHeight="1" x14ac:dyDescent="0.45">
      <c r="A10" s="30" t="s">
        <v>32</v>
      </c>
      <c r="C10" s="18" t="s">
        <v>160</v>
      </c>
      <c r="D10" s="15"/>
      <c r="E10" s="19">
        <v>316456557</v>
      </c>
      <c r="F10" s="15"/>
      <c r="G10" s="19">
        <v>280</v>
      </c>
      <c r="I10" s="8">
        <v>0</v>
      </c>
      <c r="K10" s="8">
        <v>0</v>
      </c>
      <c r="M10" s="8">
        <v>0</v>
      </c>
      <c r="O10" s="8">
        <v>88607835960</v>
      </c>
      <c r="Q10" s="38">
        <v>-10392938438</v>
      </c>
      <c r="S10" s="8">
        <f t="shared" si="0"/>
        <v>78214897522</v>
      </c>
    </row>
    <row r="11" spans="1:19" ht="30" customHeight="1" x14ac:dyDescent="0.45">
      <c r="A11" s="30" t="s">
        <v>30</v>
      </c>
      <c r="C11" s="18" t="s">
        <v>161</v>
      </c>
      <c r="D11" s="15"/>
      <c r="E11" s="19">
        <v>25299999</v>
      </c>
      <c r="F11" s="15"/>
      <c r="G11" s="19">
        <v>160</v>
      </c>
      <c r="I11" s="8">
        <v>0</v>
      </c>
      <c r="K11" s="8">
        <v>0</v>
      </c>
      <c r="M11" s="8">
        <v>0</v>
      </c>
      <c r="O11" s="8">
        <v>4047999840</v>
      </c>
      <c r="Q11" s="38">
        <v>-476954664</v>
      </c>
      <c r="S11" s="8">
        <f t="shared" si="0"/>
        <v>3571045176</v>
      </c>
    </row>
    <row r="12" spans="1:19" ht="30" customHeight="1" x14ac:dyDescent="0.45">
      <c r="A12" s="30" t="s">
        <v>19</v>
      </c>
      <c r="C12" s="18" t="s">
        <v>4</v>
      </c>
      <c r="D12" s="15"/>
      <c r="E12" s="19">
        <v>1</v>
      </c>
      <c r="F12" s="15"/>
      <c r="G12" s="19">
        <v>90</v>
      </c>
      <c r="I12" s="8">
        <v>0</v>
      </c>
      <c r="K12" s="8">
        <v>0</v>
      </c>
      <c r="M12" s="8">
        <v>0</v>
      </c>
      <c r="O12" s="8">
        <v>90</v>
      </c>
      <c r="Q12" s="38">
        <v>-12</v>
      </c>
      <c r="S12" s="8">
        <f t="shared" si="0"/>
        <v>78</v>
      </c>
    </row>
    <row r="13" spans="1:19" ht="30" customHeight="1" x14ac:dyDescent="0.45">
      <c r="A13" s="30" t="s">
        <v>23</v>
      </c>
      <c r="C13" s="18" t="s">
        <v>159</v>
      </c>
      <c r="D13" s="15"/>
      <c r="E13" s="19">
        <v>4927153</v>
      </c>
      <c r="F13" s="15"/>
      <c r="G13" s="19">
        <v>1610</v>
      </c>
      <c r="I13" s="8">
        <v>0</v>
      </c>
      <c r="K13" s="8">
        <v>0</v>
      </c>
      <c r="M13" s="8">
        <v>0</v>
      </c>
      <c r="O13" s="8">
        <v>7932716330</v>
      </c>
      <c r="Q13" s="38">
        <v>0</v>
      </c>
      <c r="S13" s="8">
        <f t="shared" si="0"/>
        <v>7932716330</v>
      </c>
    </row>
    <row r="14" spans="1:19" ht="30" customHeight="1" x14ac:dyDescent="0.45">
      <c r="A14" s="30" t="s">
        <v>33</v>
      </c>
      <c r="C14" s="18" t="s">
        <v>162</v>
      </c>
      <c r="D14" s="15"/>
      <c r="E14" s="19">
        <v>2</v>
      </c>
      <c r="F14" s="15"/>
      <c r="G14" s="19">
        <v>62</v>
      </c>
      <c r="I14" s="8">
        <v>0</v>
      </c>
      <c r="K14" s="8">
        <v>0</v>
      </c>
      <c r="M14" s="8">
        <v>0</v>
      </c>
      <c r="O14" s="8">
        <v>124</v>
      </c>
      <c r="Q14" s="38">
        <v>-15</v>
      </c>
      <c r="S14" s="8">
        <f t="shared" si="0"/>
        <v>109</v>
      </c>
    </row>
    <row r="15" spans="1:19" ht="30" customHeight="1" x14ac:dyDescent="0.45">
      <c r="A15" s="30" t="s">
        <v>34</v>
      </c>
      <c r="C15" s="18" t="s">
        <v>4</v>
      </c>
      <c r="D15" s="15"/>
      <c r="E15" s="19">
        <v>62362562</v>
      </c>
      <c r="F15" s="15"/>
      <c r="G15" s="19">
        <v>420</v>
      </c>
      <c r="I15" s="8">
        <v>0</v>
      </c>
      <c r="K15" s="8">
        <v>0</v>
      </c>
      <c r="M15" s="8">
        <v>0</v>
      </c>
      <c r="O15" s="8">
        <v>26192276040</v>
      </c>
      <c r="Q15" s="38">
        <v>-2888971337</v>
      </c>
      <c r="S15" s="8">
        <f t="shared" si="0"/>
        <v>23303304703</v>
      </c>
    </row>
    <row r="16" spans="1:19" ht="30" customHeight="1" x14ac:dyDescent="0.45">
      <c r="A16" s="30" t="s">
        <v>36</v>
      </c>
      <c r="C16" s="18" t="s">
        <v>163</v>
      </c>
      <c r="D16" s="15"/>
      <c r="E16" s="19">
        <v>660000</v>
      </c>
      <c r="F16" s="15"/>
      <c r="G16" s="19">
        <v>722</v>
      </c>
      <c r="I16" s="8">
        <v>0</v>
      </c>
      <c r="K16" s="8">
        <v>0</v>
      </c>
      <c r="M16" s="8">
        <v>0</v>
      </c>
      <c r="O16" s="8">
        <v>476520000</v>
      </c>
      <c r="Q16" s="38">
        <v>-53847339</v>
      </c>
      <c r="S16" s="8">
        <f t="shared" si="0"/>
        <v>422672661</v>
      </c>
    </row>
    <row r="17" spans="1:19" ht="30" customHeight="1" x14ac:dyDescent="0.45">
      <c r="A17" s="30" t="s">
        <v>16</v>
      </c>
      <c r="C17" s="18" t="s">
        <v>159</v>
      </c>
      <c r="D17" s="15"/>
      <c r="E17" s="19">
        <v>231037995</v>
      </c>
      <c r="F17" s="15"/>
      <c r="G17" s="19">
        <v>7</v>
      </c>
      <c r="I17" s="8">
        <v>0</v>
      </c>
      <c r="K17" s="8">
        <v>0</v>
      </c>
      <c r="M17" s="8">
        <v>0</v>
      </c>
      <c r="O17" s="8">
        <v>1617265965</v>
      </c>
      <c r="Q17" s="38">
        <v>-177504801</v>
      </c>
      <c r="S17" s="8">
        <f t="shared" si="0"/>
        <v>1439761164</v>
      </c>
    </row>
    <row r="18" spans="1:19" ht="30" customHeight="1" x14ac:dyDescent="0.45">
      <c r="A18" s="30" t="s">
        <v>27</v>
      </c>
      <c r="C18" s="18" t="s">
        <v>163</v>
      </c>
      <c r="D18" s="15"/>
      <c r="E18" s="19">
        <v>2000591</v>
      </c>
      <c r="F18" s="15"/>
      <c r="G18" s="19">
        <v>1500</v>
      </c>
      <c r="I18" s="8">
        <v>0</v>
      </c>
      <c r="K18" s="8">
        <v>0</v>
      </c>
      <c r="M18" s="8">
        <v>0</v>
      </c>
      <c r="O18" s="8">
        <v>3000886500</v>
      </c>
      <c r="Q18" s="38">
        <v>-339103821</v>
      </c>
      <c r="S18" s="8">
        <f t="shared" si="0"/>
        <v>2661782679</v>
      </c>
    </row>
    <row r="19" spans="1:19" ht="30" customHeight="1" x14ac:dyDescent="0.45">
      <c r="A19" s="30" t="s">
        <v>38</v>
      </c>
      <c r="C19" s="18" t="s">
        <v>161</v>
      </c>
      <c r="D19" s="15"/>
      <c r="E19" s="19">
        <v>281250</v>
      </c>
      <c r="F19" s="15"/>
      <c r="G19" s="19">
        <v>300</v>
      </c>
      <c r="I19" s="8">
        <v>0</v>
      </c>
      <c r="K19" s="8">
        <v>0</v>
      </c>
      <c r="M19" s="8">
        <v>0</v>
      </c>
      <c r="O19" s="8">
        <v>84375000</v>
      </c>
      <c r="Q19" s="38">
        <v>-9941465</v>
      </c>
      <c r="S19" s="8">
        <f t="shared" si="0"/>
        <v>74433535</v>
      </c>
    </row>
    <row r="20" spans="1:19" ht="30" customHeight="1" x14ac:dyDescent="0.45">
      <c r="A20" s="30" t="s">
        <v>26</v>
      </c>
      <c r="C20" s="18" t="s">
        <v>164</v>
      </c>
      <c r="D20" s="15"/>
      <c r="E20" s="19">
        <v>200000</v>
      </c>
      <c r="F20" s="15"/>
      <c r="G20" s="19">
        <v>600</v>
      </c>
      <c r="I20" s="8">
        <v>0</v>
      </c>
      <c r="K20" s="8">
        <v>0</v>
      </c>
      <c r="M20" s="8">
        <v>0</v>
      </c>
      <c r="O20" s="8">
        <v>120000000</v>
      </c>
      <c r="Q20" s="38">
        <v>0</v>
      </c>
      <c r="S20" s="8">
        <f t="shared" si="0"/>
        <v>120000000</v>
      </c>
    </row>
    <row r="21" spans="1:19" ht="30" customHeight="1" x14ac:dyDescent="0.45">
      <c r="A21" s="30" t="s">
        <v>28</v>
      </c>
      <c r="C21" s="18" t="s">
        <v>4</v>
      </c>
      <c r="D21" s="15"/>
      <c r="E21" s="19">
        <v>199997</v>
      </c>
      <c r="F21" s="15"/>
      <c r="G21" s="19">
        <v>118</v>
      </c>
      <c r="I21" s="8">
        <v>0</v>
      </c>
      <c r="K21" s="8">
        <v>0</v>
      </c>
      <c r="M21" s="8">
        <v>0</v>
      </c>
      <c r="O21" s="8">
        <v>23599646</v>
      </c>
      <c r="Q21" s="38">
        <v>0</v>
      </c>
      <c r="S21" s="8">
        <f t="shared" si="0"/>
        <v>23599646</v>
      </c>
    </row>
    <row r="22" spans="1:19" ht="30" customHeight="1" x14ac:dyDescent="0.45">
      <c r="A22" s="30" t="s">
        <v>24</v>
      </c>
      <c r="C22" s="18" t="s">
        <v>165</v>
      </c>
      <c r="D22" s="15"/>
      <c r="E22" s="19">
        <v>220000</v>
      </c>
      <c r="F22" s="15"/>
      <c r="G22" s="19">
        <v>2350</v>
      </c>
      <c r="I22" s="10">
        <v>0</v>
      </c>
      <c r="K22" s="10">
        <v>0</v>
      </c>
      <c r="M22" s="10">
        <v>0</v>
      </c>
      <c r="O22" s="10">
        <v>517000000</v>
      </c>
      <c r="Q22" s="39">
        <v>0</v>
      </c>
      <c r="S22" s="8">
        <f t="shared" si="0"/>
        <v>517000000</v>
      </c>
    </row>
    <row r="23" spans="1:19" ht="30" customHeight="1" x14ac:dyDescent="0.45">
      <c r="A23" s="21" t="s">
        <v>47</v>
      </c>
      <c r="C23" s="8"/>
      <c r="E23" s="8"/>
      <c r="G23" s="8"/>
      <c r="I23" s="31">
        <f>SUM(I7:I22)</f>
        <v>0</v>
      </c>
      <c r="J23" s="21"/>
      <c r="K23" s="31">
        <f>SUM(K7:K22)</f>
        <v>0</v>
      </c>
      <c r="L23" s="21"/>
      <c r="M23" s="31">
        <f>SUM(M7:M22)</f>
        <v>0</v>
      </c>
      <c r="N23" s="21"/>
      <c r="O23" s="31">
        <f>SUM(O7:O22)</f>
        <v>182487673955</v>
      </c>
      <c r="P23" s="21"/>
      <c r="Q23" s="40">
        <f>SUM(Q7:Q22)</f>
        <v>-14688664008</v>
      </c>
      <c r="R23" s="21"/>
      <c r="S23" s="31">
        <f>SUM(S7:S22)</f>
        <v>167799009947</v>
      </c>
    </row>
  </sheetData>
  <mergeCells count="8">
    <mergeCell ref="A1:S1"/>
    <mergeCell ref="A2:S2"/>
    <mergeCell ref="A3:S3"/>
    <mergeCell ref="A4:S4"/>
    <mergeCell ref="A5:A6"/>
    <mergeCell ref="C5:G5"/>
    <mergeCell ref="I5:M5"/>
    <mergeCell ref="O5:S5"/>
  </mergeCells>
  <pageMargins left="0.39" right="0.39" top="0.39" bottom="0.39" header="0" footer="0"/>
  <pageSetup scale="63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  <pageSetUpPr fitToPage="1"/>
  </sheetPr>
  <dimension ref="A1:K6"/>
  <sheetViews>
    <sheetView rightToLeft="1" view="pageBreakPreview" zoomScaleNormal="100" zoomScaleSheetLayoutView="100" workbookViewId="0">
      <selection activeCell="K14" sqref="K14"/>
    </sheetView>
  </sheetViews>
  <sheetFormatPr defaultRowHeight="30" customHeight="1" x14ac:dyDescent="0.45"/>
  <cols>
    <col min="1" max="1" width="27.42578125" style="4" customWidth="1"/>
    <col min="2" max="2" width="1.28515625" style="4" customWidth="1"/>
    <col min="3" max="3" width="16.85546875" style="4" customWidth="1"/>
    <col min="4" max="4" width="1.28515625" style="4" customWidth="1"/>
    <col min="5" max="5" width="20.7109375" style="4" customWidth="1"/>
    <col min="6" max="6" width="1.28515625" style="4" customWidth="1"/>
    <col min="7" max="7" width="17.28515625" style="4" customWidth="1"/>
    <col min="8" max="8" width="1.28515625" style="4" customWidth="1"/>
    <col min="9" max="9" width="23.28515625" style="4" customWidth="1"/>
    <col min="10" max="10" width="1.28515625" style="4" customWidth="1"/>
    <col min="11" max="11" width="23.140625" style="4" customWidth="1"/>
    <col min="12" max="12" width="0.28515625" style="13" customWidth="1"/>
    <col min="13" max="16384" width="9.140625" style="13"/>
  </cols>
  <sheetData>
    <row r="1" spans="1:11" ht="30" customHeight="1" x14ac:dyDescent="0.45">
      <c r="A1" s="131" t="s">
        <v>203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1" ht="30" customHeight="1" x14ac:dyDescent="0.45">
      <c r="A2" s="131" t="s">
        <v>208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3" spans="1:11" ht="30" customHeight="1" x14ac:dyDescent="0.45">
      <c r="A3" s="131" t="s">
        <v>209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</row>
    <row r="4" spans="1:11" ht="30" customHeight="1" x14ac:dyDescent="0.45">
      <c r="A4" s="154" t="s">
        <v>133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</row>
    <row r="5" spans="1:11" ht="24.75" customHeight="1" x14ac:dyDescent="0.45">
      <c r="A5" s="131" t="s">
        <v>166</v>
      </c>
      <c r="C5" s="174" t="s">
        <v>167</v>
      </c>
      <c r="E5" s="174" t="s">
        <v>168</v>
      </c>
      <c r="G5" s="174" t="s">
        <v>169</v>
      </c>
      <c r="I5" s="1" t="s">
        <v>117</v>
      </c>
      <c r="K5" s="1" t="s">
        <v>118</v>
      </c>
    </row>
    <row r="6" spans="1:11" ht="27.75" customHeight="1" x14ac:dyDescent="0.45">
      <c r="A6" s="151"/>
      <c r="C6" s="149"/>
      <c r="E6" s="149"/>
      <c r="G6" s="149"/>
      <c r="I6" s="12" t="s">
        <v>170</v>
      </c>
      <c r="K6" s="12" t="s">
        <v>170</v>
      </c>
    </row>
  </sheetData>
  <mergeCells count="8">
    <mergeCell ref="A1:K1"/>
    <mergeCell ref="A2:K2"/>
    <mergeCell ref="A3:K3"/>
    <mergeCell ref="A4:K4"/>
    <mergeCell ref="E5:E6"/>
    <mergeCell ref="G5:G6"/>
    <mergeCell ref="C5:C6"/>
    <mergeCell ref="A5:A6"/>
  </mergeCells>
  <pageMargins left="0.39" right="0.39" top="0.39" bottom="0.39" header="0" footer="0"/>
  <pageSetup scale="98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  <pageSetUpPr fitToPage="1"/>
  </sheetPr>
  <dimension ref="A1:S6"/>
  <sheetViews>
    <sheetView rightToLeft="1" view="pageBreakPreview" zoomScaleNormal="100" zoomScaleSheetLayoutView="100" workbookViewId="0">
      <selection activeCell="M13" sqref="M13"/>
    </sheetView>
  </sheetViews>
  <sheetFormatPr defaultRowHeight="30" customHeight="1" x14ac:dyDescent="0.45"/>
  <cols>
    <col min="1" max="1" width="39" style="4" customWidth="1"/>
    <col min="2" max="2" width="1.28515625" style="4" customWidth="1"/>
    <col min="3" max="3" width="16.85546875" style="4" customWidth="1"/>
    <col min="4" max="4" width="1.28515625" style="4" customWidth="1"/>
    <col min="5" max="5" width="15.5703125" style="4" customWidth="1"/>
    <col min="6" max="6" width="1.28515625" style="4" customWidth="1"/>
    <col min="7" max="7" width="20.7109375" style="4" customWidth="1"/>
    <col min="8" max="8" width="1.28515625" style="4" customWidth="1"/>
    <col min="9" max="9" width="14.28515625" style="4" customWidth="1"/>
    <col min="10" max="10" width="1.28515625" style="4" customWidth="1"/>
    <col min="11" max="11" width="10.42578125" style="4" customWidth="1"/>
    <col min="12" max="12" width="1.28515625" style="4" customWidth="1"/>
    <col min="13" max="13" width="15.5703125" style="4" customWidth="1"/>
    <col min="14" max="14" width="1.28515625" style="4" customWidth="1"/>
    <col min="15" max="15" width="14.28515625" style="4" customWidth="1"/>
    <col min="16" max="16" width="1.28515625" style="4" customWidth="1"/>
    <col min="17" max="17" width="10.42578125" style="4" customWidth="1"/>
    <col min="18" max="18" width="1.28515625" style="4" customWidth="1"/>
    <col min="19" max="19" width="15.5703125" style="4" customWidth="1"/>
    <col min="20" max="20" width="0.28515625" style="13" customWidth="1"/>
    <col min="21" max="16384" width="9.140625" style="13"/>
  </cols>
  <sheetData>
    <row r="1" spans="1:19" ht="30" customHeight="1" x14ac:dyDescent="0.45">
      <c r="A1" s="131" t="s">
        <v>203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</row>
    <row r="2" spans="1:19" ht="30" customHeight="1" x14ac:dyDescent="0.45">
      <c r="A2" s="131" t="s">
        <v>207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</row>
    <row r="3" spans="1:19" ht="30" customHeight="1" x14ac:dyDescent="0.45">
      <c r="A3" s="131" t="s">
        <v>209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</row>
    <row r="4" spans="1:19" ht="30" customHeight="1" x14ac:dyDescent="0.45">
      <c r="A4" s="154" t="s">
        <v>171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</row>
    <row r="5" spans="1:19" ht="24.75" customHeight="1" x14ac:dyDescent="0.45">
      <c r="A5" s="155" t="s">
        <v>107</v>
      </c>
      <c r="C5" s="174" t="s">
        <v>172</v>
      </c>
      <c r="E5" s="174" t="s">
        <v>85</v>
      </c>
      <c r="G5" s="174" t="s">
        <v>173</v>
      </c>
      <c r="I5" s="155" t="s">
        <v>117</v>
      </c>
      <c r="J5" s="155"/>
      <c r="K5" s="155"/>
      <c r="L5" s="155"/>
      <c r="M5" s="155"/>
      <c r="O5" s="155" t="s">
        <v>118</v>
      </c>
      <c r="P5" s="155"/>
      <c r="Q5" s="155"/>
      <c r="R5" s="155"/>
      <c r="S5" s="155"/>
    </row>
    <row r="6" spans="1:19" ht="25.5" customHeight="1" x14ac:dyDescent="0.45">
      <c r="A6" s="155"/>
      <c r="C6" s="149"/>
      <c r="E6" s="149"/>
      <c r="G6" s="149"/>
      <c r="I6" s="12" t="s">
        <v>174</v>
      </c>
      <c r="J6" s="5"/>
      <c r="K6" s="12" t="s">
        <v>156</v>
      </c>
      <c r="L6" s="5"/>
      <c r="M6" s="12" t="s">
        <v>175</v>
      </c>
      <c r="O6" s="12" t="s">
        <v>174</v>
      </c>
      <c r="P6" s="5"/>
      <c r="Q6" s="12" t="s">
        <v>156</v>
      </c>
      <c r="R6" s="5"/>
      <c r="S6" s="12" t="s">
        <v>175</v>
      </c>
    </row>
  </sheetData>
  <mergeCells count="10">
    <mergeCell ref="A1:S1"/>
    <mergeCell ref="A2:S2"/>
    <mergeCell ref="A3:S3"/>
    <mergeCell ref="A4:S4"/>
    <mergeCell ref="A5:A6"/>
    <mergeCell ref="I5:M5"/>
    <mergeCell ref="O5:S5"/>
    <mergeCell ref="C5:C6"/>
    <mergeCell ref="G5:G6"/>
    <mergeCell ref="E5:E6"/>
  </mergeCells>
  <pageMargins left="0.39" right="0.39" top="0.39" bottom="0.39" header="0" footer="0"/>
  <pageSetup scale="72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C000"/>
    <pageSetUpPr fitToPage="1"/>
  </sheetPr>
  <dimension ref="A1:M11"/>
  <sheetViews>
    <sheetView rightToLeft="1" view="pageBreakPreview" zoomScaleNormal="100" zoomScaleSheetLayoutView="100" workbookViewId="0">
      <selection activeCell="I9" sqref="I9"/>
    </sheetView>
  </sheetViews>
  <sheetFormatPr defaultRowHeight="30" customHeight="1" x14ac:dyDescent="0.45"/>
  <cols>
    <col min="1" max="1" width="41.5703125" style="4" customWidth="1"/>
    <col min="2" max="2" width="1.28515625" style="4" customWidth="1"/>
    <col min="3" max="3" width="14.28515625" style="4" customWidth="1"/>
    <col min="4" max="4" width="1.28515625" style="4" customWidth="1"/>
    <col min="5" max="5" width="10.42578125" style="4" customWidth="1"/>
    <col min="6" max="6" width="1.28515625" style="4" customWidth="1"/>
    <col min="7" max="7" width="15.5703125" style="4" customWidth="1"/>
    <col min="8" max="8" width="1.28515625" style="4" customWidth="1"/>
    <col min="9" max="9" width="14.28515625" style="4" customWidth="1"/>
    <col min="10" max="10" width="1.28515625" style="4" customWidth="1"/>
    <col min="11" max="11" width="10.42578125" style="4" customWidth="1"/>
    <col min="12" max="12" width="1.28515625" style="4" customWidth="1"/>
    <col min="13" max="13" width="15.5703125" style="4" customWidth="1"/>
    <col min="14" max="14" width="0.28515625" style="13" customWidth="1"/>
    <col min="15" max="16384" width="9.140625" style="13"/>
  </cols>
  <sheetData>
    <row r="1" spans="1:13" ht="30" customHeight="1" x14ac:dyDescent="0.45">
      <c r="A1" s="131" t="s">
        <v>203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1:13" ht="30" customHeight="1" x14ac:dyDescent="0.45">
      <c r="A2" s="131" t="s">
        <v>207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</row>
    <row r="3" spans="1:13" ht="30" customHeight="1" x14ac:dyDescent="0.45">
      <c r="A3" s="131" t="s">
        <v>209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</row>
    <row r="4" spans="1:13" ht="30" customHeight="1" x14ac:dyDescent="0.45">
      <c r="A4" s="154" t="s">
        <v>176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</row>
    <row r="5" spans="1:13" ht="30" customHeight="1" x14ac:dyDescent="0.45">
      <c r="A5" s="155" t="s">
        <v>107</v>
      </c>
      <c r="C5" s="155" t="s">
        <v>117</v>
      </c>
      <c r="D5" s="155"/>
      <c r="E5" s="155"/>
      <c r="F5" s="155"/>
      <c r="G5" s="155"/>
      <c r="I5" s="155" t="s">
        <v>118</v>
      </c>
      <c r="J5" s="155"/>
      <c r="K5" s="155"/>
      <c r="L5" s="155"/>
      <c r="M5" s="155"/>
    </row>
    <row r="6" spans="1:13" ht="30" customHeight="1" x14ac:dyDescent="0.45">
      <c r="A6" s="155"/>
      <c r="C6" s="12" t="s">
        <v>174</v>
      </c>
      <c r="D6" s="5"/>
      <c r="E6" s="12" t="s">
        <v>156</v>
      </c>
      <c r="F6" s="5"/>
      <c r="G6" s="12" t="s">
        <v>175</v>
      </c>
      <c r="I6" s="12" t="s">
        <v>174</v>
      </c>
      <c r="J6" s="5"/>
      <c r="K6" s="12" t="s">
        <v>156</v>
      </c>
      <c r="L6" s="5"/>
      <c r="M6" s="12" t="s">
        <v>175</v>
      </c>
    </row>
    <row r="7" spans="1:13" ht="30" customHeight="1" x14ac:dyDescent="0.45">
      <c r="A7" s="29" t="s">
        <v>100</v>
      </c>
      <c r="C7" s="6">
        <f>8411+42423</f>
        <v>50834</v>
      </c>
      <c r="E7" s="6">
        <v>0</v>
      </c>
      <c r="G7" s="6">
        <f>C7</f>
        <v>50834</v>
      </c>
      <c r="I7" s="6">
        <f>665524+42423</f>
        <v>707947</v>
      </c>
      <c r="K7" s="6">
        <v>0</v>
      </c>
      <c r="M7" s="6">
        <f>I7</f>
        <v>707947</v>
      </c>
    </row>
    <row r="8" spans="1:13" ht="30" customHeight="1" x14ac:dyDescent="0.45">
      <c r="A8" s="30" t="s">
        <v>101</v>
      </c>
      <c r="C8" s="8">
        <v>130841</v>
      </c>
      <c r="E8" s="8">
        <v>0</v>
      </c>
      <c r="G8" s="8">
        <f t="shared" ref="G8:G10" si="0">C8</f>
        <v>130841</v>
      </c>
      <c r="I8" s="8">
        <v>394634</v>
      </c>
      <c r="K8" s="8">
        <v>0</v>
      </c>
      <c r="M8" s="8">
        <f t="shared" ref="M8:M10" si="1">I8</f>
        <v>394634</v>
      </c>
    </row>
    <row r="9" spans="1:13" ht="30" customHeight="1" x14ac:dyDescent="0.45">
      <c r="A9" s="30" t="s">
        <v>102</v>
      </c>
      <c r="C9" s="8">
        <v>368684731</v>
      </c>
      <c r="E9" s="8">
        <v>0</v>
      </c>
      <c r="G9" s="8">
        <f t="shared" si="0"/>
        <v>368684731</v>
      </c>
      <c r="I9" s="8">
        <v>473245072</v>
      </c>
      <c r="K9" s="8">
        <v>0</v>
      </c>
      <c r="M9" s="8">
        <f t="shared" si="1"/>
        <v>473245072</v>
      </c>
    </row>
    <row r="10" spans="1:13" ht="30" customHeight="1" x14ac:dyDescent="0.45">
      <c r="A10" s="30" t="s">
        <v>103</v>
      </c>
      <c r="C10" s="10">
        <v>0</v>
      </c>
      <c r="E10" s="10">
        <v>0</v>
      </c>
      <c r="G10" s="8">
        <f t="shared" si="0"/>
        <v>0</v>
      </c>
      <c r="I10" s="10">
        <v>29520</v>
      </c>
      <c r="K10" s="10">
        <v>0</v>
      </c>
      <c r="M10" s="8">
        <f t="shared" si="1"/>
        <v>29520</v>
      </c>
    </row>
    <row r="11" spans="1:13" ht="30" customHeight="1" x14ac:dyDescent="0.45">
      <c r="A11" s="21" t="s">
        <v>47</v>
      </c>
      <c r="C11" s="31">
        <f>SUM(C7:C10)</f>
        <v>368866406</v>
      </c>
      <c r="D11" s="21"/>
      <c r="E11" s="31">
        <v>0</v>
      </c>
      <c r="F11" s="21"/>
      <c r="G11" s="31">
        <f>SUM(G7:G10)</f>
        <v>368866406</v>
      </c>
      <c r="H11" s="21"/>
      <c r="I11" s="31">
        <f>SUM(I7:I10)</f>
        <v>474377173</v>
      </c>
      <c r="J11" s="21"/>
      <c r="K11" s="31">
        <v>0</v>
      </c>
      <c r="L11" s="21"/>
      <c r="M11" s="31">
        <f>SUM(M7:M10)</f>
        <v>474377173</v>
      </c>
    </row>
  </sheetData>
  <mergeCells count="7">
    <mergeCell ref="A1:M1"/>
    <mergeCell ref="A2:M2"/>
    <mergeCell ref="A3:M3"/>
    <mergeCell ref="A4:M4"/>
    <mergeCell ref="A5:A6"/>
    <mergeCell ref="C5:G5"/>
    <mergeCell ref="I5:M5"/>
  </mergeCells>
  <pageMargins left="0.39" right="0.39" top="0.39" bottom="0.39" header="0" footer="0"/>
  <pageSetup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C000"/>
    <pageSetUpPr fitToPage="1"/>
  </sheetPr>
  <dimension ref="A1:Q35"/>
  <sheetViews>
    <sheetView rightToLeft="1" view="pageBreakPreview" topLeftCell="A4" zoomScale="70" zoomScaleNormal="100" zoomScaleSheetLayoutView="70" workbookViewId="0">
      <selection activeCell="Q7" sqref="Q7"/>
    </sheetView>
  </sheetViews>
  <sheetFormatPr defaultRowHeight="30" customHeight="1" x14ac:dyDescent="0.45"/>
  <cols>
    <col min="1" max="1" width="23.85546875" style="4" customWidth="1"/>
    <col min="2" max="2" width="1.28515625" style="4" customWidth="1"/>
    <col min="3" max="3" width="12.140625" style="4" customWidth="1"/>
    <col min="4" max="4" width="1.28515625" style="4" customWidth="1"/>
    <col min="5" max="5" width="19.140625" style="4" customWidth="1"/>
    <col min="6" max="6" width="1.28515625" style="4" customWidth="1"/>
    <col min="7" max="7" width="16.7109375" style="4" bestFit="1" customWidth="1"/>
    <col min="8" max="8" width="1.28515625" style="4" customWidth="1"/>
    <col min="9" max="9" width="16.7109375" style="4" bestFit="1" customWidth="1"/>
    <col min="10" max="10" width="1.28515625" style="4" customWidth="1"/>
    <col min="11" max="11" width="16.7109375" style="4" customWidth="1"/>
    <col min="12" max="12" width="1.28515625" style="4" customWidth="1"/>
    <col min="13" max="13" width="19.5703125" style="4" bestFit="1" customWidth="1"/>
    <col min="14" max="14" width="1.28515625" style="4" customWidth="1"/>
    <col min="15" max="15" width="18.85546875" style="38" customWidth="1"/>
    <col min="16" max="16" width="1.28515625" style="4" customWidth="1"/>
    <col min="17" max="17" width="18.5703125" style="38" bestFit="1" customWidth="1"/>
    <col min="18" max="18" width="0.28515625" style="13" customWidth="1"/>
    <col min="19" max="19" width="9.140625" style="13"/>
    <col min="20" max="20" width="12.140625" style="13" bestFit="1" customWidth="1"/>
    <col min="21" max="16384" width="9.140625" style="13"/>
  </cols>
  <sheetData>
    <row r="1" spans="1:17" ht="30" customHeight="1" x14ac:dyDescent="0.45">
      <c r="A1" s="131" t="s">
        <v>203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</row>
    <row r="2" spans="1:17" ht="30" customHeight="1" x14ac:dyDescent="0.45">
      <c r="A2" s="131" t="s">
        <v>207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</row>
    <row r="3" spans="1:17" ht="30" customHeight="1" x14ac:dyDescent="0.45">
      <c r="A3" s="131" t="s">
        <v>209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4" spans="1:17" ht="30" customHeight="1" x14ac:dyDescent="0.45">
      <c r="A4" s="154" t="s">
        <v>177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</row>
    <row r="5" spans="1:17" ht="22.5" customHeight="1" x14ac:dyDescent="0.45">
      <c r="A5" s="155" t="s">
        <v>107</v>
      </c>
      <c r="C5" s="155" t="s">
        <v>117</v>
      </c>
      <c r="D5" s="155"/>
      <c r="E5" s="155"/>
      <c r="F5" s="155"/>
      <c r="G5" s="155"/>
      <c r="H5" s="155"/>
      <c r="I5" s="155"/>
      <c r="K5" s="155" t="s">
        <v>118</v>
      </c>
      <c r="L5" s="155"/>
      <c r="M5" s="155"/>
      <c r="N5" s="155"/>
      <c r="O5" s="155"/>
      <c r="P5" s="155"/>
      <c r="Q5" s="155"/>
    </row>
    <row r="6" spans="1:17" ht="43.5" customHeight="1" x14ac:dyDescent="0.45">
      <c r="A6" s="155"/>
      <c r="C6" s="12" t="s">
        <v>10</v>
      </c>
      <c r="D6" s="5"/>
      <c r="E6" s="12" t="s">
        <v>178</v>
      </c>
      <c r="F6" s="5"/>
      <c r="G6" s="12" t="s">
        <v>179</v>
      </c>
      <c r="H6" s="5"/>
      <c r="I6" s="12" t="s">
        <v>180</v>
      </c>
      <c r="K6" s="12" t="s">
        <v>10</v>
      </c>
      <c r="L6" s="5"/>
      <c r="M6" s="12" t="s">
        <v>178</v>
      </c>
      <c r="N6" s="5"/>
      <c r="O6" s="36" t="s">
        <v>179</v>
      </c>
      <c r="P6" s="5"/>
      <c r="Q6" s="36" t="s">
        <v>180</v>
      </c>
    </row>
    <row r="7" spans="1:17" ht="29.25" customHeight="1" x14ac:dyDescent="0.45">
      <c r="A7" s="30" t="s">
        <v>16</v>
      </c>
      <c r="C7" s="19">
        <v>6000000</v>
      </c>
      <c r="E7" s="19">
        <v>5660120746</v>
      </c>
      <c r="G7" s="77">
        <v>-9316236598</v>
      </c>
      <c r="I7" s="78">
        <f>SUM(E7:G7)</f>
        <v>-3656115852</v>
      </c>
      <c r="K7" s="19">
        <v>6000000</v>
      </c>
      <c r="M7" s="19">
        <v>5660120746</v>
      </c>
      <c r="O7" s="78">
        <v>-9316236598</v>
      </c>
      <c r="Q7" s="78">
        <f>SUM(M7:P7)</f>
        <v>-3656115852</v>
      </c>
    </row>
    <row r="8" spans="1:17" ht="29.25" customHeight="1" x14ac:dyDescent="0.45">
      <c r="A8" s="30" t="s">
        <v>216</v>
      </c>
      <c r="C8" s="19">
        <v>5000000</v>
      </c>
      <c r="E8" s="19">
        <v>7961346540</v>
      </c>
      <c r="G8" s="77">
        <v>-7702628346</v>
      </c>
      <c r="I8" s="80">
        <f>SUM(E8:G8)</f>
        <v>258718194</v>
      </c>
      <c r="K8" s="19">
        <v>5000000</v>
      </c>
      <c r="M8" s="19">
        <v>7961346540</v>
      </c>
      <c r="O8" s="77">
        <v>-7702628346</v>
      </c>
      <c r="Q8" s="79">
        <f>SUM(M8:P8)</f>
        <v>258718194</v>
      </c>
    </row>
    <row r="9" spans="1:17" s="51" customFormat="1" ht="30" customHeight="1" x14ac:dyDescent="0.45">
      <c r="A9" s="57" t="s">
        <v>35</v>
      </c>
      <c r="B9" s="53"/>
      <c r="C9" s="58">
        <v>0</v>
      </c>
      <c r="D9" s="53"/>
      <c r="E9" s="58">
        <v>0</v>
      </c>
      <c r="F9" s="53"/>
      <c r="G9" s="58">
        <v>0</v>
      </c>
      <c r="H9" s="53"/>
      <c r="I9" s="64">
        <v>0</v>
      </c>
      <c r="J9" s="53"/>
      <c r="K9" s="61">
        <v>1</v>
      </c>
      <c r="L9" s="68"/>
      <c r="M9" s="61">
        <v>1</v>
      </c>
      <c r="N9" s="68"/>
      <c r="O9" s="81">
        <v>-3086</v>
      </c>
      <c r="P9" s="53"/>
      <c r="Q9" s="82">
        <f t="shared" ref="Q9:Q31" si="0">SUM(M9:P9)</f>
        <v>-3085</v>
      </c>
    </row>
    <row r="10" spans="1:17" s="51" customFormat="1" ht="30" customHeight="1" x14ac:dyDescent="0.45">
      <c r="A10" s="57" t="s">
        <v>30</v>
      </c>
      <c r="B10" s="53"/>
      <c r="C10" s="58">
        <v>0</v>
      </c>
      <c r="D10" s="53"/>
      <c r="E10" s="58">
        <v>0</v>
      </c>
      <c r="F10" s="53"/>
      <c r="G10" s="58">
        <v>0</v>
      </c>
      <c r="H10" s="53"/>
      <c r="I10" s="64">
        <v>0</v>
      </c>
      <c r="J10" s="53"/>
      <c r="K10" s="61">
        <v>1</v>
      </c>
      <c r="L10" s="68"/>
      <c r="M10" s="61">
        <v>1</v>
      </c>
      <c r="N10" s="68"/>
      <c r="O10" s="81">
        <v>-1558</v>
      </c>
      <c r="P10" s="53"/>
      <c r="Q10" s="82">
        <f t="shared" si="0"/>
        <v>-1557</v>
      </c>
    </row>
    <row r="11" spans="1:17" s="51" customFormat="1" ht="30" customHeight="1" x14ac:dyDescent="0.45">
      <c r="A11" s="57" t="s">
        <v>20</v>
      </c>
      <c r="B11" s="53"/>
      <c r="C11" s="58">
        <v>0</v>
      </c>
      <c r="D11" s="53"/>
      <c r="E11" s="58">
        <v>0</v>
      </c>
      <c r="F11" s="53"/>
      <c r="G11" s="58">
        <v>0</v>
      </c>
      <c r="H11" s="53"/>
      <c r="I11" s="64">
        <v>0</v>
      </c>
      <c r="J11" s="53"/>
      <c r="K11" s="61">
        <v>100617924</v>
      </c>
      <c r="L11" s="68"/>
      <c r="M11" s="61">
        <v>344092544700</v>
      </c>
      <c r="N11" s="68"/>
      <c r="O11" s="81">
        <v>-402077374355</v>
      </c>
      <c r="P11" s="53"/>
      <c r="Q11" s="82">
        <f t="shared" si="0"/>
        <v>-57984829655</v>
      </c>
    </row>
    <row r="12" spans="1:17" s="51" customFormat="1" ht="30" customHeight="1" x14ac:dyDescent="0.45">
      <c r="A12" s="57" t="s">
        <v>19</v>
      </c>
      <c r="B12" s="53"/>
      <c r="C12" s="58">
        <v>0</v>
      </c>
      <c r="D12" s="53"/>
      <c r="E12" s="58">
        <v>0</v>
      </c>
      <c r="F12" s="53"/>
      <c r="G12" s="58">
        <v>0</v>
      </c>
      <c r="H12" s="53"/>
      <c r="I12" s="64">
        <v>0</v>
      </c>
      <c r="J12" s="53"/>
      <c r="K12" s="61">
        <v>250088714</v>
      </c>
      <c r="L12" s="68"/>
      <c r="M12" s="61">
        <v>572768931144</v>
      </c>
      <c r="N12" s="68"/>
      <c r="O12" s="81">
        <v>-613297890283</v>
      </c>
      <c r="P12" s="53"/>
      <c r="Q12" s="82">
        <f t="shared" si="0"/>
        <v>-40528959139</v>
      </c>
    </row>
    <row r="13" spans="1:17" s="51" customFormat="1" ht="30" customHeight="1" x14ac:dyDescent="0.45">
      <c r="A13" s="57" t="s">
        <v>41</v>
      </c>
      <c r="B13" s="53"/>
      <c r="C13" s="58">
        <v>0</v>
      </c>
      <c r="D13" s="53"/>
      <c r="E13" s="58">
        <v>0</v>
      </c>
      <c r="F13" s="53"/>
      <c r="G13" s="58">
        <v>0</v>
      </c>
      <c r="H13" s="53"/>
      <c r="I13" s="64">
        <v>0</v>
      </c>
      <c r="J13" s="53"/>
      <c r="K13" s="61">
        <v>16591515</v>
      </c>
      <c r="L13" s="68"/>
      <c r="M13" s="61">
        <v>128243781677</v>
      </c>
      <c r="N13" s="68"/>
      <c r="O13" s="81">
        <v>-141936997950</v>
      </c>
      <c r="P13" s="53"/>
      <c r="Q13" s="82">
        <f t="shared" si="0"/>
        <v>-13693216273</v>
      </c>
    </row>
    <row r="14" spans="1:17" s="51" customFormat="1" ht="30" customHeight="1" x14ac:dyDescent="0.45">
      <c r="A14" s="57" t="s">
        <v>17</v>
      </c>
      <c r="B14" s="53"/>
      <c r="C14" s="58">
        <v>0</v>
      </c>
      <c r="D14" s="53"/>
      <c r="E14" s="58">
        <v>0</v>
      </c>
      <c r="F14" s="53"/>
      <c r="G14" s="58">
        <v>0</v>
      </c>
      <c r="H14" s="53"/>
      <c r="I14" s="64">
        <v>0</v>
      </c>
      <c r="J14" s="53"/>
      <c r="K14" s="61">
        <v>1</v>
      </c>
      <c r="L14" s="68"/>
      <c r="M14" s="61">
        <v>1</v>
      </c>
      <c r="N14" s="68"/>
      <c r="O14" s="81">
        <v>-577</v>
      </c>
      <c r="P14" s="53"/>
      <c r="Q14" s="82">
        <f t="shared" si="0"/>
        <v>-576</v>
      </c>
    </row>
    <row r="15" spans="1:17" s="51" customFormat="1" ht="30" customHeight="1" x14ac:dyDescent="0.45">
      <c r="A15" s="57" t="s">
        <v>33</v>
      </c>
      <c r="B15" s="53"/>
      <c r="C15" s="58">
        <v>0</v>
      </c>
      <c r="D15" s="53"/>
      <c r="E15" s="58">
        <v>0</v>
      </c>
      <c r="F15" s="53"/>
      <c r="G15" s="58">
        <v>0</v>
      </c>
      <c r="H15" s="53"/>
      <c r="I15" s="64">
        <v>0</v>
      </c>
      <c r="J15" s="53"/>
      <c r="K15" s="61">
        <v>2</v>
      </c>
      <c r="L15" s="68"/>
      <c r="M15" s="61">
        <v>2</v>
      </c>
      <c r="N15" s="68"/>
      <c r="O15" s="81">
        <v>-3373</v>
      </c>
      <c r="P15" s="53"/>
      <c r="Q15" s="82">
        <f t="shared" si="0"/>
        <v>-3371</v>
      </c>
    </row>
    <row r="16" spans="1:17" s="51" customFormat="1" ht="30" customHeight="1" x14ac:dyDescent="0.45">
      <c r="A16" s="57" t="s">
        <v>29</v>
      </c>
      <c r="B16" s="53"/>
      <c r="C16" s="58">
        <v>0</v>
      </c>
      <c r="D16" s="53"/>
      <c r="E16" s="58">
        <v>0</v>
      </c>
      <c r="F16" s="53"/>
      <c r="G16" s="58">
        <v>0</v>
      </c>
      <c r="H16" s="53"/>
      <c r="I16" s="64">
        <v>0</v>
      </c>
      <c r="J16" s="53"/>
      <c r="K16" s="61">
        <v>600000</v>
      </c>
      <c r="L16" s="68"/>
      <c r="M16" s="61">
        <v>2609182442</v>
      </c>
      <c r="N16" s="68"/>
      <c r="O16" s="81">
        <v>-2750735161</v>
      </c>
      <c r="P16" s="53"/>
      <c r="Q16" s="82">
        <f t="shared" si="0"/>
        <v>-141552719</v>
      </c>
    </row>
    <row r="17" spans="1:17" s="51" customFormat="1" ht="30" customHeight="1" x14ac:dyDescent="0.45">
      <c r="A17" s="57" t="s">
        <v>22</v>
      </c>
      <c r="B17" s="53"/>
      <c r="C17" s="58">
        <v>0</v>
      </c>
      <c r="D17" s="53"/>
      <c r="E17" s="58">
        <v>0</v>
      </c>
      <c r="F17" s="53"/>
      <c r="G17" s="58">
        <v>0</v>
      </c>
      <c r="H17" s="53"/>
      <c r="I17" s="64">
        <v>0</v>
      </c>
      <c r="J17" s="53"/>
      <c r="K17" s="61">
        <v>9599981</v>
      </c>
      <c r="L17" s="68"/>
      <c r="M17" s="61">
        <v>21567560114</v>
      </c>
      <c r="N17" s="68"/>
      <c r="O17" s="81">
        <v>-23809438477</v>
      </c>
      <c r="P17" s="53"/>
      <c r="Q17" s="82">
        <f t="shared" si="0"/>
        <v>-2241878363</v>
      </c>
    </row>
    <row r="18" spans="1:17" s="51" customFormat="1" ht="30" customHeight="1" x14ac:dyDescent="0.45">
      <c r="A18" s="57" t="s">
        <v>123</v>
      </c>
      <c r="B18" s="53"/>
      <c r="C18" s="58">
        <v>0</v>
      </c>
      <c r="D18" s="53"/>
      <c r="E18" s="58">
        <v>0</v>
      </c>
      <c r="F18" s="53"/>
      <c r="G18" s="58">
        <v>0</v>
      </c>
      <c r="H18" s="53"/>
      <c r="I18" s="58">
        <v>0</v>
      </c>
      <c r="J18" s="53"/>
      <c r="K18" s="61">
        <v>970000</v>
      </c>
      <c r="L18" s="68"/>
      <c r="M18" s="61">
        <v>656919633</v>
      </c>
      <c r="N18" s="68"/>
      <c r="O18" s="81">
        <v>-871662564</v>
      </c>
      <c r="P18" s="53"/>
      <c r="Q18" s="82">
        <f t="shared" si="0"/>
        <v>-214742931</v>
      </c>
    </row>
    <row r="19" spans="1:17" s="51" customFormat="1" ht="30" customHeight="1" x14ac:dyDescent="0.45">
      <c r="A19" s="57" t="s">
        <v>25</v>
      </c>
      <c r="B19" s="53"/>
      <c r="C19" s="58">
        <v>0</v>
      </c>
      <c r="D19" s="53"/>
      <c r="E19" s="58">
        <v>0</v>
      </c>
      <c r="F19" s="53"/>
      <c r="G19" s="58">
        <v>0</v>
      </c>
      <c r="H19" s="53"/>
      <c r="I19" s="58">
        <v>0</v>
      </c>
      <c r="J19" s="53"/>
      <c r="K19" s="61">
        <v>50</v>
      </c>
      <c r="L19" s="68"/>
      <c r="M19" s="61">
        <v>2343476</v>
      </c>
      <c r="N19" s="68"/>
      <c r="O19" s="81">
        <v>-2599441</v>
      </c>
      <c r="P19" s="53"/>
      <c r="Q19" s="82">
        <f t="shared" si="0"/>
        <v>-255965</v>
      </c>
    </row>
    <row r="20" spans="1:17" s="51" customFormat="1" ht="30" customHeight="1" x14ac:dyDescent="0.45">
      <c r="A20" s="57" t="s">
        <v>124</v>
      </c>
      <c r="B20" s="53"/>
      <c r="C20" s="58">
        <v>0</v>
      </c>
      <c r="D20" s="53"/>
      <c r="E20" s="58">
        <v>0</v>
      </c>
      <c r="F20" s="53"/>
      <c r="G20" s="58">
        <v>0</v>
      </c>
      <c r="H20" s="53"/>
      <c r="I20" s="58">
        <v>0</v>
      </c>
      <c r="J20" s="53"/>
      <c r="K20" s="61">
        <v>4399975</v>
      </c>
      <c r="L20" s="68"/>
      <c r="M20" s="61">
        <v>15311861738</v>
      </c>
      <c r="N20" s="68"/>
      <c r="O20" s="81">
        <v>-17626394449</v>
      </c>
      <c r="P20" s="53"/>
      <c r="Q20" s="82">
        <f t="shared" si="0"/>
        <v>-2314532711</v>
      </c>
    </row>
    <row r="21" spans="1:17" s="51" customFormat="1" ht="30" customHeight="1" x14ac:dyDescent="0.45">
      <c r="A21" s="57" t="s">
        <v>125</v>
      </c>
      <c r="B21" s="53"/>
      <c r="C21" s="58">
        <v>0</v>
      </c>
      <c r="D21" s="53"/>
      <c r="E21" s="58">
        <v>0</v>
      </c>
      <c r="F21" s="53"/>
      <c r="G21" s="58">
        <v>0</v>
      </c>
      <c r="H21" s="53"/>
      <c r="I21" s="58">
        <v>0</v>
      </c>
      <c r="J21" s="53"/>
      <c r="K21" s="61">
        <v>208</v>
      </c>
      <c r="L21" s="68"/>
      <c r="M21" s="61">
        <v>726980</v>
      </c>
      <c r="N21" s="68"/>
      <c r="O21" s="81">
        <v>-867988</v>
      </c>
      <c r="P21" s="53"/>
      <c r="Q21" s="82">
        <f t="shared" si="0"/>
        <v>-141008</v>
      </c>
    </row>
    <row r="22" spans="1:17" s="51" customFormat="1" ht="30" customHeight="1" x14ac:dyDescent="0.45">
      <c r="A22" s="57" t="s">
        <v>24</v>
      </c>
      <c r="B22" s="53"/>
      <c r="C22" s="58">
        <v>0</v>
      </c>
      <c r="D22" s="53"/>
      <c r="E22" s="58">
        <v>0</v>
      </c>
      <c r="F22" s="53"/>
      <c r="G22" s="58">
        <v>0</v>
      </c>
      <c r="H22" s="53"/>
      <c r="I22" s="58">
        <v>0</v>
      </c>
      <c r="J22" s="53"/>
      <c r="K22" s="61">
        <v>120000</v>
      </c>
      <c r="L22" s="68"/>
      <c r="M22" s="61">
        <v>3924509432</v>
      </c>
      <c r="N22" s="68"/>
      <c r="O22" s="81">
        <v>-3620330102</v>
      </c>
      <c r="P22" s="53"/>
      <c r="Q22" s="82">
        <f t="shared" si="0"/>
        <v>304179330</v>
      </c>
    </row>
    <row r="23" spans="1:17" s="51" customFormat="1" ht="30" customHeight="1" x14ac:dyDescent="0.45">
      <c r="A23" s="57" t="s">
        <v>21</v>
      </c>
      <c r="B23" s="53"/>
      <c r="C23" s="58">
        <v>0</v>
      </c>
      <c r="D23" s="53"/>
      <c r="E23" s="58">
        <v>0</v>
      </c>
      <c r="F23" s="53"/>
      <c r="G23" s="58">
        <v>0</v>
      </c>
      <c r="H23" s="53"/>
      <c r="I23" s="58">
        <v>0</v>
      </c>
      <c r="J23" s="53"/>
      <c r="K23" s="61">
        <v>1562500</v>
      </c>
      <c r="L23" s="68"/>
      <c r="M23" s="61">
        <v>3038475941</v>
      </c>
      <c r="N23" s="68"/>
      <c r="O23" s="81">
        <v>-3275705139</v>
      </c>
      <c r="P23" s="53"/>
      <c r="Q23" s="82">
        <f t="shared" si="0"/>
        <v>-237229198</v>
      </c>
    </row>
    <row r="24" spans="1:17" s="51" customFormat="1" ht="30" customHeight="1" x14ac:dyDescent="0.45">
      <c r="A24" s="57" t="s">
        <v>126</v>
      </c>
      <c r="B24" s="53"/>
      <c r="C24" s="58">
        <v>0</v>
      </c>
      <c r="D24" s="53"/>
      <c r="E24" s="58">
        <v>0</v>
      </c>
      <c r="F24" s="53"/>
      <c r="G24" s="58">
        <v>0</v>
      </c>
      <c r="H24" s="53"/>
      <c r="I24" s="58">
        <v>0</v>
      </c>
      <c r="J24" s="53"/>
      <c r="K24" s="58">
        <v>554</v>
      </c>
      <c r="L24" s="53"/>
      <c r="M24" s="58">
        <v>8089840</v>
      </c>
      <c r="N24" s="53"/>
      <c r="O24" s="59">
        <v>-8893864</v>
      </c>
      <c r="P24" s="53"/>
      <c r="Q24" s="82">
        <f t="shared" si="0"/>
        <v>-804024</v>
      </c>
    </row>
    <row r="25" spans="1:17" s="51" customFormat="1" ht="30" customHeight="1" x14ac:dyDescent="0.45">
      <c r="A25" s="57" t="s">
        <v>32</v>
      </c>
      <c r="B25" s="53"/>
      <c r="C25" s="58">
        <v>0</v>
      </c>
      <c r="D25" s="53"/>
      <c r="E25" s="58">
        <v>0</v>
      </c>
      <c r="F25" s="53"/>
      <c r="G25" s="58">
        <v>0</v>
      </c>
      <c r="H25" s="53"/>
      <c r="I25" s="58">
        <v>0</v>
      </c>
      <c r="J25" s="53"/>
      <c r="K25" s="58">
        <v>6000000</v>
      </c>
      <c r="L25" s="53"/>
      <c r="M25" s="58">
        <v>18489330075</v>
      </c>
      <c r="N25" s="53"/>
      <c r="O25" s="59">
        <v>-20875049998</v>
      </c>
      <c r="P25" s="53"/>
      <c r="Q25" s="82">
        <f t="shared" si="0"/>
        <v>-2385719923</v>
      </c>
    </row>
    <row r="26" spans="1:17" s="51" customFormat="1" ht="30" customHeight="1" x14ac:dyDescent="0.45">
      <c r="A26" s="57" t="s">
        <v>127</v>
      </c>
      <c r="B26" s="53"/>
      <c r="C26" s="58">
        <v>0</v>
      </c>
      <c r="D26" s="53"/>
      <c r="E26" s="58">
        <v>0</v>
      </c>
      <c r="F26" s="53"/>
      <c r="G26" s="58">
        <v>0</v>
      </c>
      <c r="H26" s="53"/>
      <c r="I26" s="58">
        <v>0</v>
      </c>
      <c r="J26" s="53"/>
      <c r="K26" s="58">
        <v>125187</v>
      </c>
      <c r="L26" s="53"/>
      <c r="M26" s="58">
        <v>437987206</v>
      </c>
      <c r="N26" s="53"/>
      <c r="O26" s="59">
        <v>-437157603</v>
      </c>
      <c r="P26" s="53"/>
      <c r="Q26" s="82">
        <f t="shared" si="0"/>
        <v>829603</v>
      </c>
    </row>
    <row r="27" spans="1:17" s="51" customFormat="1" ht="30" customHeight="1" x14ac:dyDescent="0.45">
      <c r="A27" s="57" t="s">
        <v>23</v>
      </c>
      <c r="B27" s="53"/>
      <c r="C27" s="58">
        <v>0</v>
      </c>
      <c r="D27" s="53"/>
      <c r="E27" s="58">
        <v>0</v>
      </c>
      <c r="F27" s="53"/>
      <c r="G27" s="58">
        <v>0</v>
      </c>
      <c r="H27" s="53"/>
      <c r="I27" s="58">
        <v>0</v>
      </c>
      <c r="J27" s="53"/>
      <c r="K27" s="58">
        <v>1000000</v>
      </c>
      <c r="L27" s="53"/>
      <c r="M27" s="58">
        <v>18630539150</v>
      </c>
      <c r="N27" s="53"/>
      <c r="O27" s="59">
        <v>-20825347511</v>
      </c>
      <c r="P27" s="53"/>
      <c r="Q27" s="82">
        <f t="shared" si="0"/>
        <v>-2194808361</v>
      </c>
    </row>
    <row r="28" spans="1:17" s="51" customFormat="1" ht="30" customHeight="1" x14ac:dyDescent="0.45">
      <c r="A28" s="57" t="s">
        <v>128</v>
      </c>
      <c r="B28" s="53"/>
      <c r="C28" s="58">
        <v>0</v>
      </c>
      <c r="D28" s="53"/>
      <c r="E28" s="58">
        <v>0</v>
      </c>
      <c r="F28" s="53"/>
      <c r="G28" s="58">
        <v>0</v>
      </c>
      <c r="H28" s="53"/>
      <c r="I28" s="58">
        <v>0</v>
      </c>
      <c r="J28" s="53"/>
      <c r="K28" s="58">
        <v>1440855</v>
      </c>
      <c r="L28" s="53"/>
      <c r="M28" s="58">
        <v>3847340331</v>
      </c>
      <c r="N28" s="53"/>
      <c r="O28" s="59">
        <v>-4142159291</v>
      </c>
      <c r="P28" s="53"/>
      <c r="Q28" s="82">
        <f t="shared" si="0"/>
        <v>-294818960</v>
      </c>
    </row>
    <row r="29" spans="1:17" s="51" customFormat="1" ht="30" customHeight="1" x14ac:dyDescent="0.45">
      <c r="A29" s="57" t="s">
        <v>129</v>
      </c>
      <c r="B29" s="53"/>
      <c r="C29" s="58">
        <v>0</v>
      </c>
      <c r="D29" s="53"/>
      <c r="E29" s="58">
        <v>0</v>
      </c>
      <c r="F29" s="53"/>
      <c r="G29" s="58">
        <v>0</v>
      </c>
      <c r="H29" s="53"/>
      <c r="I29" s="58">
        <v>0</v>
      </c>
      <c r="J29" s="53"/>
      <c r="K29" s="58">
        <v>509</v>
      </c>
      <c r="L29" s="53"/>
      <c r="M29" s="58">
        <v>1892841</v>
      </c>
      <c r="N29" s="53"/>
      <c r="O29" s="59">
        <v>-1756226</v>
      </c>
      <c r="P29" s="53"/>
      <c r="Q29" s="82">
        <f t="shared" si="0"/>
        <v>136615</v>
      </c>
    </row>
    <row r="30" spans="1:17" s="51" customFormat="1" ht="30" customHeight="1" x14ac:dyDescent="0.45">
      <c r="A30" s="57" t="s">
        <v>130</v>
      </c>
      <c r="B30" s="53"/>
      <c r="C30" s="58">
        <v>0</v>
      </c>
      <c r="D30" s="53"/>
      <c r="E30" s="58">
        <v>0</v>
      </c>
      <c r="F30" s="53"/>
      <c r="G30" s="58">
        <v>0</v>
      </c>
      <c r="H30" s="53"/>
      <c r="I30" s="58">
        <v>0</v>
      </c>
      <c r="J30" s="53"/>
      <c r="K30" s="58">
        <v>15000000</v>
      </c>
      <c r="L30" s="53"/>
      <c r="M30" s="58">
        <v>6159768288</v>
      </c>
      <c r="N30" s="53"/>
      <c r="O30" s="59">
        <v>-5941935599</v>
      </c>
      <c r="P30" s="53"/>
      <c r="Q30" s="82">
        <f t="shared" si="0"/>
        <v>217832689</v>
      </c>
    </row>
    <row r="31" spans="1:17" s="51" customFormat="1" ht="30" customHeight="1" x14ac:dyDescent="0.45">
      <c r="A31" s="57" t="s">
        <v>39</v>
      </c>
      <c r="B31" s="53"/>
      <c r="C31" s="83">
        <v>0</v>
      </c>
      <c r="D31" s="53"/>
      <c r="E31" s="83">
        <v>0</v>
      </c>
      <c r="F31" s="53"/>
      <c r="G31" s="83">
        <v>0</v>
      </c>
      <c r="H31" s="53"/>
      <c r="I31" s="83">
        <v>0</v>
      </c>
      <c r="J31" s="53"/>
      <c r="K31" s="83">
        <v>3069988</v>
      </c>
      <c r="L31" s="53"/>
      <c r="M31" s="83">
        <v>20354982977</v>
      </c>
      <c r="N31" s="53"/>
      <c r="O31" s="84">
        <v>-22155498610</v>
      </c>
      <c r="P31" s="53"/>
      <c r="Q31" s="82">
        <f t="shared" si="0"/>
        <v>-1800515633</v>
      </c>
    </row>
    <row r="32" spans="1:17" ht="30" customHeight="1" thickBot="1" x14ac:dyDescent="0.5">
      <c r="A32" s="21" t="s">
        <v>47</v>
      </c>
      <c r="C32" s="31">
        <f>SUM(C7:C31)</f>
        <v>11000000</v>
      </c>
      <c r="D32" s="21"/>
      <c r="E32" s="31">
        <f>SUM(E7:E31)</f>
        <v>13621467286</v>
      </c>
      <c r="F32" s="21"/>
      <c r="G32" s="40">
        <f>SUM(G7:G31)</f>
        <v>-17018864944</v>
      </c>
      <c r="H32" s="21"/>
      <c r="I32" s="48">
        <f>SUM(I7:I31)</f>
        <v>-3397397658</v>
      </c>
      <c r="J32" s="21"/>
      <c r="K32" s="31">
        <f>SUM(K7:K31)</f>
        <v>422187965</v>
      </c>
      <c r="L32" s="21"/>
      <c r="M32" s="31">
        <f>SUM(M7:M31)</f>
        <v>1173768235276</v>
      </c>
      <c r="N32" s="21"/>
      <c r="O32" s="40">
        <f>SUM(O7:O31)</f>
        <v>-1300676668149</v>
      </c>
      <c r="P32" s="21"/>
      <c r="Q32" s="48">
        <f>SUM(Q7:Q31)</f>
        <v>-126908432873</v>
      </c>
    </row>
    <row r="33" spans="13:13" ht="30" customHeight="1" thickTop="1" x14ac:dyDescent="0.45"/>
    <row r="35" spans="13:13" ht="30" customHeight="1" x14ac:dyDescent="0.45">
      <c r="M35" s="49"/>
    </row>
  </sheetData>
  <mergeCells count="7">
    <mergeCell ref="A1:Q1"/>
    <mergeCell ref="A2:Q2"/>
    <mergeCell ref="A3:Q3"/>
    <mergeCell ref="A4:Q4"/>
    <mergeCell ref="A5:A6"/>
    <mergeCell ref="C5:I5"/>
    <mergeCell ref="K5:Q5"/>
  </mergeCells>
  <pageMargins left="0.39" right="0.39" top="0.39" bottom="0.39" header="0" footer="0"/>
  <pageSetup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D43"/>
  <sheetViews>
    <sheetView rightToLeft="1" view="pageBreakPreview" zoomScaleNormal="100" zoomScaleSheetLayoutView="100" workbookViewId="0">
      <selection activeCell="A9" sqref="A9:C9"/>
    </sheetView>
  </sheetViews>
  <sheetFormatPr defaultRowHeight="30" customHeight="1" x14ac:dyDescent="0.45"/>
  <cols>
    <col min="1" max="1" width="4.42578125" style="53" customWidth="1"/>
    <col min="2" max="2" width="2.5703125" style="53" customWidth="1"/>
    <col min="3" max="3" width="21.42578125" style="53" customWidth="1"/>
    <col min="4" max="4" width="1.28515625" style="53" customWidth="1"/>
    <col min="5" max="5" width="13.140625" style="53" customWidth="1"/>
    <col min="6" max="6" width="1.28515625" style="53" customWidth="1"/>
    <col min="7" max="7" width="19" style="53" customWidth="1"/>
    <col min="8" max="8" width="1.28515625" style="53" customWidth="1"/>
    <col min="9" max="9" width="19.140625" style="53" bestFit="1" customWidth="1"/>
    <col min="10" max="10" width="1.28515625" style="53" customWidth="1"/>
    <col min="11" max="11" width="14.28515625" style="53" customWidth="1"/>
    <col min="12" max="12" width="1.28515625" style="53" customWidth="1"/>
    <col min="13" max="13" width="17.140625" style="53" customWidth="1"/>
    <col min="14" max="14" width="1.28515625" style="53" customWidth="1"/>
    <col min="15" max="15" width="14.28515625" style="59" customWidth="1"/>
    <col min="16" max="16" width="1.28515625" style="53" customWidth="1"/>
    <col min="17" max="17" width="17.28515625" style="53" customWidth="1"/>
    <col min="18" max="18" width="1.28515625" style="53" customWidth="1"/>
    <col min="19" max="19" width="15.5703125" style="53" customWidth="1"/>
    <col min="20" max="20" width="1.28515625" style="53" customWidth="1"/>
    <col min="21" max="21" width="13" style="53" customWidth="1"/>
    <col min="22" max="22" width="1.28515625" style="53" customWidth="1"/>
    <col min="23" max="23" width="18.28515625" style="53" customWidth="1"/>
    <col min="24" max="24" width="1.28515625" style="53" customWidth="1"/>
    <col min="25" max="25" width="19" style="53" customWidth="1"/>
    <col min="26" max="26" width="1.28515625" style="53" customWidth="1"/>
    <col min="27" max="27" width="17.42578125" style="53" customWidth="1"/>
    <col min="28" max="28" width="0.28515625" style="51" customWidth="1"/>
    <col min="29" max="29" width="12.140625" style="51" bestFit="1" customWidth="1"/>
    <col min="30" max="16384" width="9.140625" style="13"/>
  </cols>
  <sheetData>
    <row r="1" spans="1:30" ht="30" customHeight="1" x14ac:dyDescent="0.45">
      <c r="A1" s="134" t="s">
        <v>206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</row>
    <row r="2" spans="1:30" ht="30" customHeight="1" x14ac:dyDescent="0.45">
      <c r="A2" s="134" t="s">
        <v>205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</row>
    <row r="3" spans="1:30" ht="30" customHeight="1" x14ac:dyDescent="0.45">
      <c r="A3" s="134" t="s">
        <v>209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</row>
    <row r="4" spans="1:30" ht="30" customHeight="1" x14ac:dyDescent="0.45">
      <c r="A4" s="52" t="s">
        <v>0</v>
      </c>
      <c r="B4" s="143" t="s">
        <v>1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</row>
    <row r="5" spans="1:30" ht="30" customHeight="1" x14ac:dyDescent="0.45">
      <c r="A5" s="144" t="s">
        <v>2</v>
      </c>
      <c r="B5" s="144"/>
      <c r="C5" s="143" t="s">
        <v>3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</row>
    <row r="6" spans="1:30" ht="30" customHeight="1" x14ac:dyDescent="0.45">
      <c r="E6" s="136" t="s">
        <v>6</v>
      </c>
      <c r="F6" s="136"/>
      <c r="G6" s="136"/>
      <c r="H6" s="136"/>
      <c r="I6" s="136"/>
      <c r="K6" s="136" t="s">
        <v>5</v>
      </c>
      <c r="L6" s="136"/>
      <c r="M6" s="136"/>
      <c r="N6" s="136"/>
      <c r="O6" s="136"/>
      <c r="P6" s="136"/>
      <c r="Q6" s="136"/>
      <c r="S6" s="136" t="s">
        <v>210</v>
      </c>
      <c r="T6" s="136"/>
      <c r="U6" s="136"/>
      <c r="V6" s="136"/>
      <c r="W6" s="136"/>
      <c r="X6" s="136"/>
      <c r="Y6" s="136"/>
      <c r="Z6" s="136"/>
      <c r="AA6" s="136"/>
    </row>
    <row r="7" spans="1:30" ht="25.5" customHeight="1" x14ac:dyDescent="0.45">
      <c r="A7" s="134" t="s">
        <v>9</v>
      </c>
      <c r="B7" s="134"/>
      <c r="C7" s="134"/>
      <c r="E7" s="137" t="s">
        <v>10</v>
      </c>
      <c r="F7" s="54"/>
      <c r="G7" s="137" t="s">
        <v>11</v>
      </c>
      <c r="H7" s="54"/>
      <c r="I7" s="137" t="s">
        <v>12</v>
      </c>
      <c r="K7" s="138" t="s">
        <v>7</v>
      </c>
      <c r="L7" s="138"/>
      <c r="M7" s="138"/>
      <c r="N7" s="54"/>
      <c r="O7" s="138" t="s">
        <v>8</v>
      </c>
      <c r="P7" s="138"/>
      <c r="Q7" s="138"/>
      <c r="S7" s="137" t="s">
        <v>10</v>
      </c>
      <c r="T7" s="54"/>
      <c r="U7" s="139" t="s">
        <v>14</v>
      </c>
      <c r="V7" s="54"/>
      <c r="W7" s="137" t="s">
        <v>11</v>
      </c>
      <c r="X7" s="54"/>
      <c r="Y7" s="137" t="s">
        <v>12</v>
      </c>
      <c r="Z7" s="54"/>
      <c r="AA7" s="141" t="s">
        <v>15</v>
      </c>
    </row>
    <row r="8" spans="1:30" ht="30" customHeight="1" x14ac:dyDescent="0.45">
      <c r="A8" s="136"/>
      <c r="B8" s="136"/>
      <c r="C8" s="136"/>
      <c r="E8" s="136"/>
      <c r="G8" s="136"/>
      <c r="I8" s="136"/>
      <c r="K8" s="55" t="s">
        <v>10</v>
      </c>
      <c r="L8" s="54"/>
      <c r="M8" s="55" t="s">
        <v>11</v>
      </c>
      <c r="O8" s="56" t="s">
        <v>10</v>
      </c>
      <c r="P8" s="54"/>
      <c r="Q8" s="55" t="s">
        <v>13</v>
      </c>
      <c r="S8" s="136"/>
      <c r="U8" s="140"/>
      <c r="W8" s="136"/>
      <c r="Y8" s="136"/>
      <c r="AA8" s="142"/>
    </row>
    <row r="9" spans="1:30" ht="30" customHeight="1" x14ac:dyDescent="0.45">
      <c r="A9" s="133" t="s">
        <v>16</v>
      </c>
      <c r="B9" s="133"/>
      <c r="C9" s="133"/>
      <c r="E9" s="58">
        <v>231037995</v>
      </c>
      <c r="G9" s="58">
        <v>347741944740</v>
      </c>
      <c r="I9" s="58">
        <v>206467323717.845</v>
      </c>
      <c r="K9" s="58">
        <v>0</v>
      </c>
      <c r="M9" s="58">
        <v>0</v>
      </c>
      <c r="O9" s="59">
        <v>-6000000</v>
      </c>
      <c r="Q9" s="58">
        <v>5660120746</v>
      </c>
      <c r="S9" s="58">
        <f>E9+K9+O9</f>
        <v>225037995</v>
      </c>
      <c r="U9" s="58">
        <v>911</v>
      </c>
      <c r="W9" s="58">
        <v>338711171820</v>
      </c>
      <c r="Y9" s="58">
        <v>203789806245</v>
      </c>
      <c r="AA9" s="60">
        <v>6.47</v>
      </c>
      <c r="AD9" s="41"/>
    </row>
    <row r="10" spans="1:30" ht="30" customHeight="1" x14ac:dyDescent="0.45">
      <c r="A10" s="133" t="s">
        <v>18</v>
      </c>
      <c r="B10" s="133"/>
      <c r="C10" s="133"/>
      <c r="E10" s="58">
        <v>1750000</v>
      </c>
      <c r="G10" s="58">
        <v>6358385359</v>
      </c>
      <c r="I10" s="58">
        <v>6180754387.5</v>
      </c>
      <c r="K10" s="58">
        <v>0</v>
      </c>
      <c r="M10" s="58">
        <v>0</v>
      </c>
      <c r="O10" s="59">
        <v>0</v>
      </c>
      <c r="Q10" s="58">
        <v>0</v>
      </c>
      <c r="S10" s="58">
        <f t="shared" ref="S10:S38" si="0">E10+K10+O10</f>
        <v>1750000</v>
      </c>
      <c r="U10" s="58">
        <v>3411</v>
      </c>
      <c r="W10" s="58">
        <v>6358385359</v>
      </c>
      <c r="Y10" s="58">
        <v>5933732962</v>
      </c>
      <c r="AA10" s="60">
        <v>0.19</v>
      </c>
    </row>
    <row r="11" spans="1:30" ht="30" customHeight="1" x14ac:dyDescent="0.45">
      <c r="A11" s="133" t="s">
        <v>21</v>
      </c>
      <c r="B11" s="133"/>
      <c r="C11" s="133"/>
      <c r="E11" s="58">
        <v>342500</v>
      </c>
      <c r="G11" s="58">
        <v>575034981</v>
      </c>
      <c r="I11" s="58">
        <v>642111567.75</v>
      </c>
      <c r="K11" s="58">
        <v>0</v>
      </c>
      <c r="M11" s="58">
        <v>0</v>
      </c>
      <c r="O11" s="59">
        <v>0</v>
      </c>
      <c r="Q11" s="58">
        <v>0</v>
      </c>
      <c r="S11" s="58">
        <f t="shared" si="0"/>
        <v>342500</v>
      </c>
      <c r="U11" s="61">
        <v>1874</v>
      </c>
      <c r="W11" s="58">
        <v>575034981</v>
      </c>
      <c r="Y11" s="58">
        <v>638026022</v>
      </c>
      <c r="AA11" s="60">
        <v>0.02</v>
      </c>
    </row>
    <row r="12" spans="1:30" ht="30" customHeight="1" x14ac:dyDescent="0.45">
      <c r="A12" s="133" t="s">
        <v>23</v>
      </c>
      <c r="B12" s="133"/>
      <c r="C12" s="133"/>
      <c r="E12" s="58">
        <v>4927153</v>
      </c>
      <c r="G12" s="58">
        <v>100087217141</v>
      </c>
      <c r="I12" s="58">
        <v>82136717092.930496</v>
      </c>
      <c r="K12" s="58">
        <v>800000</v>
      </c>
      <c r="M12" s="58">
        <v>13381692769</v>
      </c>
      <c r="O12" s="59">
        <v>0</v>
      </c>
      <c r="Q12" s="58">
        <v>0</v>
      </c>
      <c r="S12" s="58">
        <f t="shared" si="0"/>
        <v>5727153</v>
      </c>
      <c r="U12" s="58">
        <v>18520</v>
      </c>
      <c r="W12" s="58">
        <v>113468909910</v>
      </c>
      <c r="Y12" s="58">
        <v>105435775662</v>
      </c>
      <c r="AA12" s="60">
        <v>3.35</v>
      </c>
    </row>
    <row r="13" spans="1:30" ht="30" customHeight="1" x14ac:dyDescent="0.45">
      <c r="A13" s="133" t="s">
        <v>24</v>
      </c>
      <c r="B13" s="133"/>
      <c r="C13" s="133"/>
      <c r="E13" s="58">
        <v>100000</v>
      </c>
      <c r="G13" s="58">
        <v>2725199506</v>
      </c>
      <c r="I13" s="58">
        <v>3146168250</v>
      </c>
      <c r="K13" s="58">
        <v>0</v>
      </c>
      <c r="M13" s="58">
        <v>0</v>
      </c>
      <c r="O13" s="59">
        <v>0</v>
      </c>
      <c r="Q13" s="58">
        <v>0</v>
      </c>
      <c r="S13" s="58">
        <f t="shared" si="0"/>
        <v>100000</v>
      </c>
      <c r="U13" s="58">
        <v>28800</v>
      </c>
      <c r="W13" s="58">
        <v>2725199506</v>
      </c>
      <c r="Y13" s="58">
        <v>2862864000</v>
      </c>
      <c r="AA13" s="60">
        <v>0.09</v>
      </c>
    </row>
    <row r="14" spans="1:30" ht="30" customHeight="1" x14ac:dyDescent="0.45">
      <c r="A14" s="133" t="s">
        <v>25</v>
      </c>
      <c r="B14" s="133"/>
      <c r="C14" s="133"/>
      <c r="E14" s="58">
        <v>35750</v>
      </c>
      <c r="G14" s="58">
        <v>1848999100</v>
      </c>
      <c r="I14" s="58">
        <v>1517442176.25</v>
      </c>
      <c r="K14" s="58">
        <v>0</v>
      </c>
      <c r="M14" s="58">
        <v>0</v>
      </c>
      <c r="O14" s="59">
        <v>0</v>
      </c>
      <c r="Q14" s="58">
        <v>0</v>
      </c>
      <c r="S14" s="58">
        <f t="shared" si="0"/>
        <v>35750</v>
      </c>
      <c r="U14" s="58">
        <v>44950</v>
      </c>
      <c r="W14" s="58">
        <v>1848999100</v>
      </c>
      <c r="Y14" s="58">
        <v>1597401073</v>
      </c>
      <c r="AA14" s="60">
        <v>0.05</v>
      </c>
    </row>
    <row r="15" spans="1:30" ht="30" customHeight="1" x14ac:dyDescent="0.45">
      <c r="A15" s="133" t="s">
        <v>26</v>
      </c>
      <c r="B15" s="133"/>
      <c r="C15" s="133"/>
      <c r="E15" s="58">
        <v>200000</v>
      </c>
      <c r="G15" s="58">
        <v>1121016960</v>
      </c>
      <c r="I15" s="58">
        <v>1127252700</v>
      </c>
      <c r="K15" s="58">
        <v>0</v>
      </c>
      <c r="M15" s="58">
        <v>0</v>
      </c>
      <c r="O15" s="59">
        <v>0</v>
      </c>
      <c r="Q15" s="58">
        <v>0</v>
      </c>
      <c r="S15" s="58">
        <f t="shared" si="0"/>
        <v>200000</v>
      </c>
      <c r="U15" s="58">
        <v>5870</v>
      </c>
      <c r="W15" s="58">
        <v>1121016960</v>
      </c>
      <c r="Y15" s="58">
        <v>1167014700</v>
      </c>
      <c r="AA15" s="60">
        <v>0.04</v>
      </c>
    </row>
    <row r="16" spans="1:30" ht="30" customHeight="1" x14ac:dyDescent="0.45">
      <c r="A16" s="133" t="s">
        <v>27</v>
      </c>
      <c r="B16" s="133"/>
      <c r="C16" s="133"/>
      <c r="E16" s="58">
        <v>2000591</v>
      </c>
      <c r="G16" s="58">
        <v>23849858476</v>
      </c>
      <c r="I16" s="58">
        <v>19707892961.980499</v>
      </c>
      <c r="K16" s="58">
        <v>0</v>
      </c>
      <c r="M16" s="58">
        <v>0</v>
      </c>
      <c r="O16" s="59">
        <v>0</v>
      </c>
      <c r="Q16" s="58">
        <v>0</v>
      </c>
      <c r="S16" s="58">
        <f t="shared" si="0"/>
        <v>2000591</v>
      </c>
      <c r="U16" s="58">
        <v>10000</v>
      </c>
      <c r="W16" s="58">
        <v>23849858476</v>
      </c>
      <c r="Y16" s="58">
        <v>19886874836</v>
      </c>
      <c r="AA16" s="60">
        <v>0.63</v>
      </c>
    </row>
    <row r="17" spans="1:29" ht="30" customHeight="1" x14ac:dyDescent="0.45">
      <c r="A17" s="133" t="s">
        <v>212</v>
      </c>
      <c r="B17" s="133"/>
      <c r="C17" s="133"/>
      <c r="E17" s="58">
        <v>72245906</v>
      </c>
      <c r="G17" s="58">
        <v>176388214562</v>
      </c>
      <c r="I17" s="58">
        <v>172645767033.75699</v>
      </c>
      <c r="K17" s="58">
        <v>0</v>
      </c>
      <c r="M17" s="58">
        <v>0</v>
      </c>
      <c r="O17" s="59">
        <v>0</v>
      </c>
      <c r="Q17" s="58">
        <v>0</v>
      </c>
      <c r="S17" s="58">
        <f t="shared" si="0"/>
        <v>72245906</v>
      </c>
      <c r="U17" s="58">
        <v>2482</v>
      </c>
      <c r="W17" s="58">
        <v>176388214562</v>
      </c>
      <c r="Y17" s="58">
        <v>178247418377</v>
      </c>
      <c r="AA17" s="60">
        <v>5.66</v>
      </c>
    </row>
    <row r="18" spans="1:29" ht="30" customHeight="1" x14ac:dyDescent="0.45">
      <c r="A18" s="133" t="s">
        <v>28</v>
      </c>
      <c r="B18" s="133"/>
      <c r="C18" s="133"/>
      <c r="E18" s="58">
        <v>199997</v>
      </c>
      <c r="G18" s="58">
        <v>1434079451</v>
      </c>
      <c r="I18" s="58">
        <v>1194830177.2785001</v>
      </c>
      <c r="K18" s="58">
        <v>0</v>
      </c>
      <c r="M18" s="58">
        <v>0</v>
      </c>
      <c r="O18" s="59">
        <v>0</v>
      </c>
      <c r="Q18" s="58">
        <v>0</v>
      </c>
      <c r="S18" s="58">
        <f t="shared" si="0"/>
        <v>199997</v>
      </c>
      <c r="U18" s="58">
        <v>6360</v>
      </c>
      <c r="W18" s="58">
        <v>1434079451</v>
      </c>
      <c r="Y18" s="58">
        <v>1264412634</v>
      </c>
      <c r="AA18" s="60">
        <v>0.04</v>
      </c>
    </row>
    <row r="19" spans="1:29" ht="30" customHeight="1" x14ac:dyDescent="0.45">
      <c r="A19" s="133" t="s">
        <v>29</v>
      </c>
      <c r="B19" s="133"/>
      <c r="C19" s="133"/>
      <c r="E19" s="58">
        <v>17450000</v>
      </c>
      <c r="G19" s="58">
        <v>76339215686</v>
      </c>
      <c r="I19" s="58">
        <v>83244281827.5</v>
      </c>
      <c r="K19" s="58">
        <v>0</v>
      </c>
      <c r="M19" s="58">
        <v>0</v>
      </c>
      <c r="O19" s="62">
        <v>0</v>
      </c>
      <c r="P19" s="63"/>
      <c r="Q19" s="64">
        <v>0</v>
      </c>
      <c r="S19" s="58">
        <f t="shared" si="0"/>
        <v>17450000</v>
      </c>
      <c r="U19" s="58">
        <v>4177</v>
      </c>
      <c r="W19" s="58">
        <v>76339215686</v>
      </c>
      <c r="Y19" s="58">
        <v>72454962532</v>
      </c>
      <c r="AA19" s="65">
        <v>2.2999999999999998</v>
      </c>
    </row>
    <row r="20" spans="1:29" ht="30" customHeight="1" x14ac:dyDescent="0.45">
      <c r="A20" s="133" t="s">
        <v>30</v>
      </c>
      <c r="B20" s="133"/>
      <c r="C20" s="133"/>
      <c r="E20" s="58">
        <v>50299999</v>
      </c>
      <c r="G20" s="58">
        <v>68650670773</v>
      </c>
      <c r="I20" s="58">
        <v>57750824676.8722</v>
      </c>
      <c r="K20" s="58">
        <v>1000000</v>
      </c>
      <c r="M20" s="58">
        <v>1100019850</v>
      </c>
      <c r="O20" s="62">
        <v>0</v>
      </c>
      <c r="P20" s="63"/>
      <c r="Q20" s="64">
        <v>0</v>
      </c>
      <c r="S20" s="58">
        <f t="shared" si="0"/>
        <v>51299999</v>
      </c>
      <c r="U20" s="58">
        <v>1130</v>
      </c>
      <c r="W20" s="58">
        <v>69750690623</v>
      </c>
      <c r="Y20" s="58">
        <v>57624083327</v>
      </c>
      <c r="AA20" s="60">
        <v>1.83</v>
      </c>
    </row>
    <row r="21" spans="1:29" ht="30" customHeight="1" x14ac:dyDescent="0.45">
      <c r="A21" s="133" t="s">
        <v>31</v>
      </c>
      <c r="B21" s="133"/>
      <c r="C21" s="133"/>
      <c r="E21" s="58">
        <v>15395461</v>
      </c>
      <c r="G21" s="58">
        <v>35383311225</v>
      </c>
      <c r="I21" s="58">
        <v>32536002122.9883</v>
      </c>
      <c r="K21" s="58">
        <v>0</v>
      </c>
      <c r="M21" s="58">
        <v>0</v>
      </c>
      <c r="O21" s="62">
        <v>0</v>
      </c>
      <c r="P21" s="63"/>
      <c r="Q21" s="64">
        <v>0</v>
      </c>
      <c r="S21" s="58">
        <f t="shared" si="0"/>
        <v>15395461</v>
      </c>
      <c r="U21" s="58">
        <v>2389</v>
      </c>
      <c r="W21" s="58">
        <v>35383311225</v>
      </c>
      <c r="Y21" s="58">
        <v>36560916779</v>
      </c>
      <c r="AA21" s="60">
        <v>1.1599999999999999</v>
      </c>
    </row>
    <row r="22" spans="1:29" ht="30" customHeight="1" x14ac:dyDescent="0.45">
      <c r="A22" s="133" t="s">
        <v>32</v>
      </c>
      <c r="B22" s="133"/>
      <c r="C22" s="133"/>
      <c r="E22" s="58">
        <v>316456557</v>
      </c>
      <c r="G22" s="58">
        <v>1123276338025</v>
      </c>
      <c r="I22" s="58">
        <v>670041854234.85999</v>
      </c>
      <c r="K22" s="58">
        <v>0</v>
      </c>
      <c r="M22" s="58">
        <v>0</v>
      </c>
      <c r="O22" s="62">
        <v>0</v>
      </c>
      <c r="P22" s="63"/>
      <c r="Q22" s="64">
        <v>0</v>
      </c>
      <c r="S22" s="58">
        <f t="shared" si="0"/>
        <v>316456557</v>
      </c>
      <c r="U22" s="58">
        <v>2230</v>
      </c>
      <c r="W22" s="58">
        <v>1123276338025</v>
      </c>
      <c r="Y22" s="58">
        <v>701499218283</v>
      </c>
      <c r="AA22" s="60">
        <v>22.29</v>
      </c>
    </row>
    <row r="23" spans="1:29" ht="30" customHeight="1" x14ac:dyDescent="0.45">
      <c r="A23" s="133" t="s">
        <v>34</v>
      </c>
      <c r="B23" s="133"/>
      <c r="C23" s="133"/>
      <c r="E23" s="58">
        <v>68362562</v>
      </c>
      <c r="G23" s="58">
        <v>288758852186</v>
      </c>
      <c r="I23" s="58">
        <v>175801666904.03101</v>
      </c>
      <c r="K23" s="58">
        <v>0</v>
      </c>
      <c r="M23" s="58">
        <v>0</v>
      </c>
      <c r="O23" s="62">
        <v>0</v>
      </c>
      <c r="P23" s="63"/>
      <c r="Q23" s="64">
        <v>0</v>
      </c>
      <c r="S23" s="58">
        <f t="shared" si="0"/>
        <v>68362562</v>
      </c>
      <c r="U23" s="58">
        <v>2780</v>
      </c>
      <c r="W23" s="58">
        <v>288758852186</v>
      </c>
      <c r="Y23" s="58">
        <v>188917137222</v>
      </c>
      <c r="AA23" s="58">
        <v>6</v>
      </c>
    </row>
    <row r="24" spans="1:29" ht="30" customHeight="1" x14ac:dyDescent="0.45">
      <c r="A24" s="133" t="s">
        <v>35</v>
      </c>
      <c r="B24" s="133"/>
      <c r="C24" s="133"/>
      <c r="E24" s="58">
        <v>6366882</v>
      </c>
      <c r="G24" s="58">
        <v>19646739958</v>
      </c>
      <c r="I24" s="58">
        <v>14018732900.401501</v>
      </c>
      <c r="K24" s="58">
        <v>0</v>
      </c>
      <c r="M24" s="58">
        <v>0</v>
      </c>
      <c r="O24" s="62">
        <v>0</v>
      </c>
      <c r="P24" s="63"/>
      <c r="Q24" s="64">
        <v>0</v>
      </c>
      <c r="S24" s="58">
        <f t="shared" si="0"/>
        <v>6366882</v>
      </c>
      <c r="U24" s="58">
        <v>2185</v>
      </c>
      <c r="W24" s="58">
        <v>19646739958</v>
      </c>
      <c r="Y24" s="58">
        <v>13828862929</v>
      </c>
      <c r="AA24" s="60">
        <v>0.44</v>
      </c>
    </row>
    <row r="25" spans="1:29" ht="30" customHeight="1" x14ac:dyDescent="0.45">
      <c r="A25" s="133" t="s">
        <v>36</v>
      </c>
      <c r="B25" s="133"/>
      <c r="C25" s="133"/>
      <c r="E25" s="58">
        <v>660000</v>
      </c>
      <c r="G25" s="58">
        <v>9540940966</v>
      </c>
      <c r="I25" s="58">
        <v>9480254850</v>
      </c>
      <c r="K25" s="58">
        <v>0</v>
      </c>
      <c r="M25" s="58">
        <v>0</v>
      </c>
      <c r="O25" s="62">
        <v>0</v>
      </c>
      <c r="P25" s="63"/>
      <c r="Q25" s="64">
        <v>0</v>
      </c>
      <c r="S25" s="58">
        <f t="shared" si="0"/>
        <v>660000</v>
      </c>
      <c r="U25" s="58">
        <v>14300</v>
      </c>
      <c r="W25" s="58">
        <v>9540940966</v>
      </c>
      <c r="Y25" s="58">
        <v>9381843900</v>
      </c>
      <c r="AA25" s="60">
        <v>0.3</v>
      </c>
    </row>
    <row r="26" spans="1:29" ht="30" customHeight="1" x14ac:dyDescent="0.45">
      <c r="A26" s="133" t="s">
        <v>37</v>
      </c>
      <c r="B26" s="133"/>
      <c r="C26" s="133"/>
      <c r="E26" s="58">
        <v>78000000</v>
      </c>
      <c r="G26" s="58">
        <v>475298043383</v>
      </c>
      <c r="I26" s="58">
        <v>422570655000</v>
      </c>
      <c r="K26" s="58">
        <v>7269000</v>
      </c>
      <c r="M26" s="58">
        <v>41336944846</v>
      </c>
      <c r="O26" s="62">
        <v>0</v>
      </c>
      <c r="P26" s="63"/>
      <c r="Q26" s="64">
        <v>0</v>
      </c>
      <c r="S26" s="58">
        <f t="shared" si="0"/>
        <v>85269000</v>
      </c>
      <c r="U26" s="58">
        <v>5870</v>
      </c>
      <c r="W26" s="58">
        <v>516634988229</v>
      </c>
      <c r="Y26" s="58">
        <v>497550882272</v>
      </c>
      <c r="AA26" s="60">
        <v>15.81</v>
      </c>
    </row>
    <row r="27" spans="1:29" ht="30" customHeight="1" x14ac:dyDescent="0.45">
      <c r="A27" s="133" t="s">
        <v>38</v>
      </c>
      <c r="B27" s="133"/>
      <c r="C27" s="133"/>
      <c r="E27" s="58">
        <v>281250</v>
      </c>
      <c r="G27" s="58">
        <v>2379283417</v>
      </c>
      <c r="I27" s="58">
        <v>4814308406.25</v>
      </c>
      <c r="K27" s="58">
        <v>0</v>
      </c>
      <c r="M27" s="58">
        <v>0</v>
      </c>
      <c r="O27" s="62">
        <v>0</v>
      </c>
      <c r="P27" s="63"/>
      <c r="Q27" s="64">
        <v>0</v>
      </c>
      <c r="S27" s="58">
        <f t="shared" si="0"/>
        <v>281250</v>
      </c>
      <c r="U27" s="58">
        <v>13680</v>
      </c>
      <c r="W27" s="58">
        <v>2379283417</v>
      </c>
      <c r="Y27" s="58">
        <v>3824607375</v>
      </c>
      <c r="AA27" s="60">
        <v>0.12</v>
      </c>
    </row>
    <row r="28" spans="1:29" ht="30" customHeight="1" x14ac:dyDescent="0.45">
      <c r="A28" s="133" t="s">
        <v>39</v>
      </c>
      <c r="B28" s="133"/>
      <c r="C28" s="133"/>
      <c r="E28" s="58">
        <v>47991430</v>
      </c>
      <c r="G28" s="58">
        <v>430382395404</v>
      </c>
      <c r="I28" s="58">
        <v>290528815238.23499</v>
      </c>
      <c r="K28" s="66">
        <v>100000</v>
      </c>
      <c r="M28" s="58">
        <v>653605973</v>
      </c>
      <c r="O28" s="62">
        <v>0</v>
      </c>
      <c r="P28" s="63"/>
      <c r="Q28" s="64">
        <v>0</v>
      </c>
      <c r="S28" s="58">
        <f t="shared" si="0"/>
        <v>48091430</v>
      </c>
      <c r="U28" s="58">
        <v>6310</v>
      </c>
      <c r="W28" s="58">
        <v>431036001377</v>
      </c>
      <c r="Y28" s="58">
        <v>301651354606</v>
      </c>
      <c r="AA28" s="60">
        <v>9.58</v>
      </c>
    </row>
    <row r="29" spans="1:29" ht="30" customHeight="1" x14ac:dyDescent="0.45">
      <c r="A29" s="133" t="s">
        <v>40</v>
      </c>
      <c r="B29" s="133"/>
      <c r="C29" s="133"/>
      <c r="E29" s="58">
        <v>100000</v>
      </c>
      <c r="G29" s="58">
        <v>1423181839</v>
      </c>
      <c r="I29" s="58">
        <v>1023871500</v>
      </c>
      <c r="K29" s="58">
        <v>0</v>
      </c>
      <c r="M29" s="58">
        <v>0</v>
      </c>
      <c r="O29" s="62">
        <v>0</v>
      </c>
      <c r="P29" s="63"/>
      <c r="Q29" s="64">
        <v>0</v>
      </c>
      <c r="S29" s="58">
        <f t="shared" si="0"/>
        <v>100000</v>
      </c>
      <c r="U29" s="58">
        <v>9950</v>
      </c>
      <c r="W29" s="58">
        <v>1423181839</v>
      </c>
      <c r="Y29" s="58">
        <v>989079750</v>
      </c>
      <c r="AA29" s="60">
        <v>0.03</v>
      </c>
    </row>
    <row r="30" spans="1:29" ht="30" customHeight="1" x14ac:dyDescent="0.45">
      <c r="A30" s="133" t="s">
        <v>42</v>
      </c>
      <c r="B30" s="133"/>
      <c r="C30" s="133"/>
      <c r="E30" s="58">
        <v>50000000</v>
      </c>
      <c r="G30" s="58">
        <v>21419858610</v>
      </c>
      <c r="I30" s="58">
        <v>19831297500</v>
      </c>
      <c r="K30" s="66">
        <v>30000000</v>
      </c>
      <c r="M30" s="58">
        <v>11432696329</v>
      </c>
      <c r="O30" s="62">
        <v>0</v>
      </c>
      <c r="P30" s="63"/>
      <c r="Q30" s="64">
        <v>0</v>
      </c>
      <c r="S30" s="58">
        <f t="shared" si="0"/>
        <v>80000000</v>
      </c>
      <c r="U30" s="58">
        <v>387</v>
      </c>
      <c r="W30" s="58">
        <v>32852554939</v>
      </c>
      <c r="Y30" s="58">
        <v>30775788000</v>
      </c>
      <c r="AA30" s="60">
        <v>0.98</v>
      </c>
    </row>
    <row r="31" spans="1:29" ht="30" customHeight="1" x14ac:dyDescent="0.45">
      <c r="A31" s="133" t="s">
        <v>214</v>
      </c>
      <c r="B31" s="133"/>
      <c r="C31" s="133"/>
      <c r="E31" s="58">
        <v>3000000</v>
      </c>
      <c r="G31" s="58">
        <v>38448241270</v>
      </c>
      <c r="I31" s="58">
        <v>35577049500</v>
      </c>
      <c r="K31" s="58">
        <v>1500000</v>
      </c>
      <c r="M31" s="58">
        <v>16995757358</v>
      </c>
      <c r="O31" s="62">
        <v>0</v>
      </c>
      <c r="P31" s="63"/>
      <c r="Q31" s="64">
        <v>0</v>
      </c>
      <c r="S31" s="58">
        <f t="shared" si="0"/>
        <v>4500000</v>
      </c>
      <c r="U31" s="58">
        <v>11710</v>
      </c>
      <c r="W31" s="58">
        <v>55443998628</v>
      </c>
      <c r="Y31" s="58">
        <v>52381464750</v>
      </c>
      <c r="AA31" s="60">
        <v>1.66</v>
      </c>
    </row>
    <row r="32" spans="1:29" ht="30" customHeight="1" x14ac:dyDescent="0.45">
      <c r="A32" s="133" t="s">
        <v>217</v>
      </c>
      <c r="B32" s="133"/>
      <c r="C32" s="133"/>
      <c r="E32" s="58">
        <v>0</v>
      </c>
      <c r="G32" s="58">
        <v>0</v>
      </c>
      <c r="I32" s="58">
        <v>0</v>
      </c>
      <c r="K32" s="58">
        <v>1513000</v>
      </c>
      <c r="M32" s="58">
        <v>1360609857</v>
      </c>
      <c r="O32" s="59">
        <v>-485000</v>
      </c>
      <c r="Q32" s="58">
        <v>389390735</v>
      </c>
      <c r="S32" s="58">
        <v>1028000</v>
      </c>
      <c r="U32" s="58">
        <v>561</v>
      </c>
      <c r="W32" s="58">
        <v>916542940</v>
      </c>
      <c r="Y32" s="58">
        <v>576559498</v>
      </c>
      <c r="AA32" s="60">
        <v>0.02</v>
      </c>
      <c r="AC32" s="92"/>
    </row>
    <row r="33" spans="1:30" ht="30" customHeight="1" x14ac:dyDescent="0.45">
      <c r="A33" s="133" t="s">
        <v>44</v>
      </c>
      <c r="B33" s="133"/>
      <c r="C33" s="133"/>
      <c r="E33" s="58">
        <v>1825689</v>
      </c>
      <c r="G33" s="58">
        <v>15834762019</v>
      </c>
      <c r="I33" s="58">
        <v>15970470123.959999</v>
      </c>
      <c r="K33" s="58">
        <v>0</v>
      </c>
      <c r="M33" s="58">
        <v>0</v>
      </c>
      <c r="O33" s="59">
        <v>0</v>
      </c>
      <c r="Q33" s="58">
        <v>0</v>
      </c>
      <c r="S33" s="58">
        <f>E33+K33+O33</f>
        <v>1825689</v>
      </c>
      <c r="U33" s="58">
        <v>9270</v>
      </c>
      <c r="W33" s="58">
        <v>15834762019</v>
      </c>
      <c r="Y33" s="58">
        <v>16823438415</v>
      </c>
      <c r="AA33" s="60">
        <v>0.53</v>
      </c>
    </row>
    <row r="34" spans="1:30" ht="30" customHeight="1" x14ac:dyDescent="0.45">
      <c r="A34" s="133" t="s">
        <v>213</v>
      </c>
      <c r="B34" s="133"/>
      <c r="C34" s="133"/>
      <c r="E34" s="58">
        <v>0</v>
      </c>
      <c r="G34" s="58">
        <v>0</v>
      </c>
      <c r="I34" s="58">
        <v>0</v>
      </c>
      <c r="K34" s="58">
        <v>4000000</v>
      </c>
      <c r="M34" s="58">
        <v>6612221263</v>
      </c>
      <c r="O34" s="59">
        <v>0</v>
      </c>
      <c r="Q34" s="58">
        <v>0</v>
      </c>
      <c r="S34" s="58">
        <f t="shared" si="0"/>
        <v>4000000</v>
      </c>
      <c r="U34" s="58">
        <v>1656</v>
      </c>
      <c r="W34" s="58">
        <v>6612221263</v>
      </c>
      <c r="Y34" s="58">
        <v>6584587200</v>
      </c>
      <c r="AA34" s="60">
        <v>0.21</v>
      </c>
    </row>
    <row r="35" spans="1:30" ht="30" customHeight="1" x14ac:dyDescent="0.5">
      <c r="A35" s="133" t="s">
        <v>215</v>
      </c>
      <c r="B35" s="133"/>
      <c r="C35" s="133"/>
      <c r="E35" s="58">
        <v>0</v>
      </c>
      <c r="G35" s="58">
        <v>0</v>
      </c>
      <c r="I35" s="58">
        <v>0</v>
      </c>
      <c r="K35" s="58">
        <v>4000000</v>
      </c>
      <c r="M35" s="58">
        <v>19706311344</v>
      </c>
      <c r="O35" s="59">
        <v>0</v>
      </c>
      <c r="Q35" s="58">
        <v>0</v>
      </c>
      <c r="S35" s="58">
        <f t="shared" si="0"/>
        <v>4000000</v>
      </c>
      <c r="U35" s="58">
        <v>5640</v>
      </c>
      <c r="W35" s="58">
        <v>19706311344</v>
      </c>
      <c r="Y35" s="58">
        <v>22425768000</v>
      </c>
      <c r="AA35" s="60">
        <v>0.71</v>
      </c>
      <c r="AD35" s="47"/>
    </row>
    <row r="36" spans="1:30" ht="30" customHeight="1" x14ac:dyDescent="0.5">
      <c r="A36" s="133" t="s">
        <v>216</v>
      </c>
      <c r="B36" s="133"/>
      <c r="C36" s="133"/>
      <c r="E36" s="58">
        <v>0</v>
      </c>
      <c r="G36" s="58">
        <v>0</v>
      </c>
      <c r="I36" s="58">
        <v>0</v>
      </c>
      <c r="K36" s="58">
        <v>5000000</v>
      </c>
      <c r="M36" s="58">
        <v>7702628346</v>
      </c>
      <c r="O36" s="59">
        <v>-5000000</v>
      </c>
      <c r="Q36" s="58">
        <v>7961346540</v>
      </c>
      <c r="S36" s="58">
        <f t="shared" si="0"/>
        <v>0</v>
      </c>
      <c r="U36" s="58">
        <v>0</v>
      </c>
      <c r="W36" s="58">
        <v>0</v>
      </c>
      <c r="Y36" s="58">
        <v>0</v>
      </c>
      <c r="AA36" s="60">
        <v>0</v>
      </c>
      <c r="AD36" s="47"/>
    </row>
    <row r="37" spans="1:30" ht="30" customHeight="1" x14ac:dyDescent="0.45">
      <c r="A37" s="135" t="s">
        <v>45</v>
      </c>
      <c r="B37" s="135"/>
      <c r="C37" s="135"/>
      <c r="D37" s="68"/>
      <c r="E37" s="61">
        <v>14502</v>
      </c>
      <c r="F37" s="68"/>
      <c r="G37" s="61">
        <v>149082124073</v>
      </c>
      <c r="H37" s="68"/>
      <c r="I37" s="61">
        <v>146842031280</v>
      </c>
      <c r="J37" s="68"/>
      <c r="K37" s="61">
        <v>2000</v>
      </c>
      <c r="L37" s="68"/>
      <c r="M37" s="61">
        <v>20950190073</v>
      </c>
      <c r="N37" s="68"/>
      <c r="O37" s="62">
        <v>0</v>
      </c>
      <c r="P37" s="68"/>
      <c r="Q37" s="61">
        <v>0</v>
      </c>
      <c r="R37" s="68"/>
      <c r="S37" s="58">
        <f t="shared" si="0"/>
        <v>16502</v>
      </c>
      <c r="T37" s="68"/>
      <c r="U37" s="61">
        <v>12518000</v>
      </c>
      <c r="V37" s="68"/>
      <c r="W37" s="61">
        <v>170032314146</v>
      </c>
      <c r="X37" s="68"/>
      <c r="Y37" s="61">
        <v>206076263114</v>
      </c>
      <c r="Z37" s="68"/>
      <c r="AA37" s="69">
        <v>6.55</v>
      </c>
    </row>
    <row r="38" spans="1:30" ht="30" customHeight="1" x14ac:dyDescent="0.45">
      <c r="A38" s="135" t="s">
        <v>46</v>
      </c>
      <c r="B38" s="135"/>
      <c r="C38" s="135"/>
      <c r="D38" s="68"/>
      <c r="E38" s="61">
        <v>135198</v>
      </c>
      <c r="F38" s="68"/>
      <c r="G38" s="61">
        <v>150907902426</v>
      </c>
      <c r="H38" s="68"/>
      <c r="I38" s="61">
        <v>151058347776</v>
      </c>
      <c r="J38" s="68"/>
      <c r="K38" s="61">
        <v>24609</v>
      </c>
      <c r="L38" s="68"/>
      <c r="M38" s="61">
        <v>29049368701</v>
      </c>
      <c r="N38" s="68"/>
      <c r="O38" s="70">
        <v>0</v>
      </c>
      <c r="P38" s="68"/>
      <c r="Q38" s="71">
        <v>0</v>
      </c>
      <c r="R38" s="68"/>
      <c r="S38" s="58">
        <f t="shared" si="0"/>
        <v>159807</v>
      </c>
      <c r="T38" s="68"/>
      <c r="U38" s="61">
        <v>1588000</v>
      </c>
      <c r="V38" s="68"/>
      <c r="W38" s="61">
        <v>179957271126</v>
      </c>
      <c r="X38" s="68"/>
      <c r="Y38" s="61">
        <v>253164459562</v>
      </c>
      <c r="Z38" s="68"/>
      <c r="AA38" s="69">
        <v>8.0399999999999991</v>
      </c>
    </row>
    <row r="39" spans="1:30" ht="30" customHeight="1" thickBot="1" x14ac:dyDescent="0.5">
      <c r="A39" s="134" t="s">
        <v>47</v>
      </c>
      <c r="B39" s="134"/>
      <c r="C39" s="134"/>
      <c r="D39" s="134"/>
      <c r="E39" s="72">
        <f>SUM(E9:E38)</f>
        <v>969179422</v>
      </c>
      <c r="F39" s="50"/>
      <c r="G39" s="72">
        <f>SUM(G9:G38)</f>
        <v>3568901811536</v>
      </c>
      <c r="H39" s="50"/>
      <c r="I39" s="72">
        <f>SUM(I9:I38)</f>
        <v>2625856723906.3896</v>
      </c>
      <c r="J39" s="50"/>
      <c r="K39" s="72">
        <f>SUM(K9:K38)</f>
        <v>55208609</v>
      </c>
      <c r="L39" s="50"/>
      <c r="M39" s="72">
        <f>SUM(M9:M38)</f>
        <v>170282046709</v>
      </c>
      <c r="N39" s="50"/>
      <c r="O39" s="73">
        <f>SUM(O9:O38)</f>
        <v>-11485000</v>
      </c>
      <c r="P39" s="50"/>
      <c r="Q39" s="72">
        <f>SUM(Q9:Q38)</f>
        <v>14010858021</v>
      </c>
      <c r="R39" s="50"/>
      <c r="S39" s="72">
        <f>SUM(S9:S38)</f>
        <v>1012903031</v>
      </c>
      <c r="T39" s="50"/>
      <c r="U39" s="74"/>
      <c r="V39" s="50"/>
      <c r="W39" s="72">
        <f>SUM(W9:W38)</f>
        <v>3722006390061</v>
      </c>
      <c r="X39" s="50"/>
      <c r="Y39" s="72">
        <f>SUM(Y9:Y38)</f>
        <v>2993914604025</v>
      </c>
      <c r="Z39" s="50"/>
      <c r="AA39" s="75">
        <f>SUM(AA9:AA38)</f>
        <v>95.1</v>
      </c>
    </row>
    <row r="40" spans="1:30" ht="30" customHeight="1" thickTop="1" x14ac:dyDescent="0.45">
      <c r="A40" s="132"/>
      <c r="B40" s="132"/>
      <c r="C40" s="132"/>
      <c r="D40" s="132"/>
      <c r="M40" s="58"/>
    </row>
    <row r="43" spans="1:30" ht="30" customHeight="1" x14ac:dyDescent="0.45">
      <c r="K43" s="58"/>
    </row>
  </sheetData>
  <mergeCells count="52">
    <mergeCell ref="A1:AA1"/>
    <mergeCell ref="A2:AA2"/>
    <mergeCell ref="A3:AA3"/>
    <mergeCell ref="B4:AA4"/>
    <mergeCell ref="A5:B5"/>
    <mergeCell ref="C5:AA5"/>
    <mergeCell ref="S6:AA6"/>
    <mergeCell ref="K7:M7"/>
    <mergeCell ref="O7:Q7"/>
    <mergeCell ref="G7:G8"/>
    <mergeCell ref="I7:I8"/>
    <mergeCell ref="S7:S8"/>
    <mergeCell ref="U7:U8"/>
    <mergeCell ref="W7:W8"/>
    <mergeCell ref="Y7:Y8"/>
    <mergeCell ref="AA7:AA8"/>
    <mergeCell ref="A9:C9"/>
    <mergeCell ref="A7:C8"/>
    <mergeCell ref="E7:E8"/>
    <mergeCell ref="E6:I6"/>
    <mergeCell ref="K6:Q6"/>
    <mergeCell ref="A12:C12"/>
    <mergeCell ref="A13:C13"/>
    <mergeCell ref="A14:C14"/>
    <mergeCell ref="A11:C11"/>
    <mergeCell ref="A10:C10"/>
    <mergeCell ref="A18:C18"/>
    <mergeCell ref="A19:C19"/>
    <mergeCell ref="A20:C20"/>
    <mergeCell ref="A15:C15"/>
    <mergeCell ref="A16:C16"/>
    <mergeCell ref="A17:C17"/>
    <mergeCell ref="A23:C23"/>
    <mergeCell ref="A24:C24"/>
    <mergeCell ref="A25:C25"/>
    <mergeCell ref="A21:C21"/>
    <mergeCell ref="A22:C22"/>
    <mergeCell ref="A31:C31"/>
    <mergeCell ref="A33:C33"/>
    <mergeCell ref="A29:C29"/>
    <mergeCell ref="A30:C30"/>
    <mergeCell ref="A26:C26"/>
    <mergeCell ref="A27:C27"/>
    <mergeCell ref="A28:C28"/>
    <mergeCell ref="A40:D40"/>
    <mergeCell ref="A34:C34"/>
    <mergeCell ref="A35:C35"/>
    <mergeCell ref="A36:C36"/>
    <mergeCell ref="A32:C32"/>
    <mergeCell ref="A39:D39"/>
    <mergeCell ref="A37:C37"/>
    <mergeCell ref="A38:C38"/>
  </mergeCells>
  <pageMargins left="0.39" right="0.39" top="0.39" bottom="0.39" header="0" footer="0"/>
  <pageSetup scale="55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C000"/>
    <pageSetUpPr fitToPage="1"/>
  </sheetPr>
  <dimension ref="A1:W30"/>
  <sheetViews>
    <sheetView rightToLeft="1" tabSelected="1" view="pageBreakPreview" zoomScaleNormal="100" zoomScaleSheetLayoutView="100" workbookViewId="0">
      <selection activeCell="Q8" sqref="Q8"/>
    </sheetView>
  </sheetViews>
  <sheetFormatPr defaultRowHeight="30" customHeight="1" x14ac:dyDescent="0.45"/>
  <cols>
    <col min="1" max="1" width="28.5703125" style="4" bestFit="1" customWidth="1"/>
    <col min="2" max="2" width="1.28515625" style="4" customWidth="1"/>
    <col min="3" max="3" width="15.85546875" style="4" customWidth="1"/>
    <col min="4" max="4" width="1.28515625" style="4" customWidth="1"/>
    <col min="5" max="5" width="16.28515625" style="4" customWidth="1"/>
    <col min="6" max="6" width="1.28515625" style="4" customWidth="1"/>
    <col min="7" max="7" width="13" style="4" customWidth="1"/>
    <col min="8" max="8" width="1.28515625" style="4" customWidth="1"/>
    <col min="9" max="9" width="14.5703125" style="4" customWidth="1"/>
    <col min="10" max="10" width="1.28515625" style="4" customWidth="1"/>
    <col min="11" max="11" width="18.28515625" style="4" customWidth="1"/>
    <col min="12" max="12" width="1.28515625" style="4" customWidth="1"/>
    <col min="13" max="13" width="13.42578125" style="4" customWidth="1"/>
    <col min="14" max="14" width="1.28515625" style="4" customWidth="1"/>
    <col min="15" max="15" width="15.5703125" style="4" customWidth="1"/>
    <col min="16" max="16" width="1.28515625" style="4" customWidth="1"/>
    <col min="17" max="17" width="15.5703125" style="53" customWidth="1"/>
    <col min="18" max="18" width="1.28515625" style="4" customWidth="1"/>
    <col min="19" max="19" width="16.5703125" style="38" customWidth="1"/>
    <col min="20" max="20" width="13.5703125" style="13" bestFit="1" customWidth="1"/>
    <col min="21" max="21" width="10.85546875" style="13" bestFit="1" customWidth="1"/>
    <col min="22" max="23" width="11" style="13" bestFit="1" customWidth="1"/>
    <col min="24" max="16384" width="9.140625" style="13"/>
  </cols>
  <sheetData>
    <row r="1" spans="1:23" ht="30" customHeight="1" x14ac:dyDescent="0.45">
      <c r="A1" s="131" t="s">
        <v>203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</row>
    <row r="2" spans="1:23" ht="30" customHeight="1" x14ac:dyDescent="0.45">
      <c r="A2" s="131" t="s">
        <v>208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</row>
    <row r="3" spans="1:23" ht="30" customHeight="1" x14ac:dyDescent="0.45">
      <c r="A3" s="131" t="s">
        <v>209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</row>
    <row r="4" spans="1:23" ht="30" customHeight="1" x14ac:dyDescent="0.45">
      <c r="A4" s="154" t="s">
        <v>181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</row>
    <row r="5" spans="1:23" ht="30" customHeight="1" x14ac:dyDescent="0.45">
      <c r="C5" s="155" t="s">
        <v>117</v>
      </c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S5" s="42" t="s">
        <v>118</v>
      </c>
    </row>
    <row r="6" spans="1:23" ht="42" x14ac:dyDescent="0.45">
      <c r="A6" s="1" t="s">
        <v>182</v>
      </c>
      <c r="C6" s="12" t="s">
        <v>52</v>
      </c>
      <c r="D6" s="5"/>
      <c r="E6" s="12" t="s">
        <v>10</v>
      </c>
      <c r="F6" s="5"/>
      <c r="G6" s="12" t="s">
        <v>51</v>
      </c>
      <c r="H6" s="5"/>
      <c r="I6" s="12" t="s">
        <v>183</v>
      </c>
      <c r="J6" s="5"/>
      <c r="K6" s="12" t="s">
        <v>184</v>
      </c>
      <c r="L6" s="5"/>
      <c r="M6" s="12" t="s">
        <v>185</v>
      </c>
      <c r="N6" s="5"/>
      <c r="O6" s="12" t="s">
        <v>186</v>
      </c>
      <c r="P6" s="5"/>
      <c r="Q6" s="99" t="s">
        <v>187</v>
      </c>
      <c r="S6" s="36" t="s">
        <v>187</v>
      </c>
    </row>
    <row r="7" spans="1:23" s="51" customFormat="1" ht="30" customHeight="1" x14ac:dyDescent="0.45">
      <c r="A7" s="53" t="s">
        <v>196</v>
      </c>
      <c r="B7" s="53"/>
      <c r="C7" s="53" t="s">
        <v>229</v>
      </c>
      <c r="D7" s="53"/>
      <c r="E7" s="58">
        <v>500000</v>
      </c>
      <c r="F7" s="53"/>
      <c r="G7" s="58">
        <v>17</v>
      </c>
      <c r="H7" s="53"/>
      <c r="I7" s="58">
        <f>E7*G7</f>
        <v>8500000</v>
      </c>
      <c r="J7" s="53"/>
      <c r="K7" s="58">
        <v>32491632</v>
      </c>
      <c r="L7" s="53"/>
      <c r="M7" s="58">
        <f>I7*0.000255</f>
        <v>2167.5</v>
      </c>
      <c r="N7" s="53"/>
      <c r="O7" s="58">
        <v>22208</v>
      </c>
      <c r="P7" s="53"/>
      <c r="Q7" s="81">
        <f>K7-I7-M7</f>
        <v>23989464.5</v>
      </c>
      <c r="R7" s="53"/>
      <c r="S7" s="62">
        <v>66565</v>
      </c>
      <c r="T7" s="92"/>
      <c r="U7" s="92"/>
      <c r="V7" s="92"/>
    </row>
    <row r="8" spans="1:23" s="51" customFormat="1" ht="30" customHeight="1" x14ac:dyDescent="0.45">
      <c r="A8" s="53" t="s">
        <v>196</v>
      </c>
      <c r="B8" s="53"/>
      <c r="C8" s="53" t="s">
        <v>228</v>
      </c>
      <c r="D8" s="53"/>
      <c r="E8" s="58">
        <v>500000</v>
      </c>
      <c r="F8" s="53"/>
      <c r="G8" s="58">
        <v>60</v>
      </c>
      <c r="H8" s="53"/>
      <c r="I8" s="58">
        <f>E8*G8</f>
        <v>30000000</v>
      </c>
      <c r="J8" s="53"/>
      <c r="K8" s="58">
        <v>19994850</v>
      </c>
      <c r="L8" s="53"/>
      <c r="M8" s="58">
        <f t="shared" ref="M8:M28" si="0">I8*0.000255</f>
        <v>7650.0000000000009</v>
      </c>
      <c r="N8" s="53"/>
      <c r="O8" s="58">
        <v>22208</v>
      </c>
      <c r="P8" s="53"/>
      <c r="Q8" s="81">
        <f t="shared" ref="Q8:Q28" si="1">K8-I8-M8</f>
        <v>-10012800</v>
      </c>
      <c r="R8" s="53"/>
      <c r="S8" s="62">
        <v>66565</v>
      </c>
      <c r="T8" s="92"/>
      <c r="V8" s="92"/>
      <c r="W8" s="92"/>
    </row>
    <row r="9" spans="1:23" s="51" customFormat="1" ht="30" customHeight="1" x14ac:dyDescent="0.45">
      <c r="A9" s="53" t="s">
        <v>192</v>
      </c>
      <c r="B9" s="53"/>
      <c r="C9" s="53" t="s">
        <v>224</v>
      </c>
      <c r="D9" s="53"/>
      <c r="E9" s="58">
        <v>786000</v>
      </c>
      <c r="F9" s="53"/>
      <c r="G9" s="58">
        <v>10</v>
      </c>
      <c r="H9" s="53"/>
      <c r="I9" s="58">
        <f>E9*G9</f>
        <v>7860000</v>
      </c>
      <c r="J9" s="53"/>
      <c r="K9" s="58">
        <v>3928988</v>
      </c>
      <c r="L9" s="53"/>
      <c r="M9" s="58">
        <f t="shared" si="0"/>
        <v>2004.3000000000002</v>
      </c>
      <c r="N9" s="53"/>
      <c r="O9" s="58">
        <v>29909</v>
      </c>
      <c r="P9" s="53"/>
      <c r="Q9" s="81">
        <f t="shared" si="1"/>
        <v>-3933016.3</v>
      </c>
      <c r="R9" s="53"/>
      <c r="S9" s="93">
        <v>-99222</v>
      </c>
      <c r="T9" s="92"/>
    </row>
    <row r="10" spans="1:23" s="51" customFormat="1" ht="30" customHeight="1" x14ac:dyDescent="0.45">
      <c r="A10" s="53" t="s">
        <v>192</v>
      </c>
      <c r="B10" s="53"/>
      <c r="C10" s="53" t="s">
        <v>225</v>
      </c>
      <c r="D10" s="53"/>
      <c r="E10" s="58">
        <v>1000000</v>
      </c>
      <c r="F10" s="53"/>
      <c r="G10" s="58">
        <v>10</v>
      </c>
      <c r="H10" s="53"/>
      <c r="I10" s="58">
        <f t="shared" ref="I10:I15" si="2">E10*G10</f>
        <v>10000000</v>
      </c>
      <c r="J10" s="53"/>
      <c r="K10" s="58">
        <v>9997425</v>
      </c>
      <c r="L10" s="53"/>
      <c r="M10" s="58">
        <f t="shared" si="0"/>
        <v>2550</v>
      </c>
      <c r="N10" s="53"/>
      <c r="O10" s="58">
        <v>29909</v>
      </c>
      <c r="P10" s="53"/>
      <c r="Q10" s="81">
        <f t="shared" si="1"/>
        <v>-5125</v>
      </c>
      <c r="R10" s="53"/>
      <c r="S10" s="93">
        <v>-99222</v>
      </c>
      <c r="T10" s="92"/>
    </row>
    <row r="11" spans="1:23" s="51" customFormat="1" ht="30" customHeight="1" x14ac:dyDescent="0.45">
      <c r="A11" s="53" t="s">
        <v>192</v>
      </c>
      <c r="B11" s="53"/>
      <c r="C11" s="53" t="s">
        <v>226</v>
      </c>
      <c r="D11" s="53"/>
      <c r="E11" s="58">
        <v>200000</v>
      </c>
      <c r="F11" s="53"/>
      <c r="G11" s="58">
        <v>10</v>
      </c>
      <c r="H11" s="53"/>
      <c r="I11" s="58">
        <f t="shared" si="2"/>
        <v>2000000</v>
      </c>
      <c r="J11" s="53"/>
      <c r="K11" s="58">
        <v>1999485</v>
      </c>
      <c r="L11" s="53"/>
      <c r="M11" s="58">
        <f t="shared" si="0"/>
        <v>510.00000000000006</v>
      </c>
      <c r="N11" s="53"/>
      <c r="O11" s="58">
        <v>29909</v>
      </c>
      <c r="P11" s="53"/>
      <c r="Q11" s="81">
        <f t="shared" si="1"/>
        <v>-1025</v>
      </c>
      <c r="R11" s="53"/>
      <c r="S11" s="93">
        <v>-99222</v>
      </c>
      <c r="T11" s="92"/>
    </row>
    <row r="12" spans="1:23" s="51" customFormat="1" ht="30" customHeight="1" x14ac:dyDescent="0.45">
      <c r="A12" s="53" t="s">
        <v>192</v>
      </c>
      <c r="B12" s="53"/>
      <c r="C12" s="53" t="s">
        <v>227</v>
      </c>
      <c r="D12" s="53"/>
      <c r="E12" s="58">
        <v>165000</v>
      </c>
      <c r="F12" s="53"/>
      <c r="G12" s="58">
        <v>10</v>
      </c>
      <c r="H12" s="53"/>
      <c r="I12" s="58">
        <f t="shared" si="2"/>
        <v>1650000</v>
      </c>
      <c r="J12" s="53"/>
      <c r="K12" s="58">
        <v>1649575</v>
      </c>
      <c r="L12" s="53"/>
      <c r="M12" s="58">
        <f t="shared" si="0"/>
        <v>420.75000000000006</v>
      </c>
      <c r="N12" s="53"/>
      <c r="O12" s="58">
        <v>29909</v>
      </c>
      <c r="P12" s="53"/>
      <c r="Q12" s="81">
        <f t="shared" si="1"/>
        <v>-845.75</v>
      </c>
      <c r="R12" s="53"/>
      <c r="S12" s="93">
        <v>-99222</v>
      </c>
      <c r="T12" s="92"/>
    </row>
    <row r="13" spans="1:23" s="51" customFormat="1" ht="30" customHeight="1" x14ac:dyDescent="0.45">
      <c r="A13" s="63" t="s">
        <v>195</v>
      </c>
      <c r="B13" s="63"/>
      <c r="C13" s="63" t="s">
        <v>230</v>
      </c>
      <c r="D13" s="63"/>
      <c r="E13" s="66">
        <v>1413000</v>
      </c>
      <c r="F13" s="63"/>
      <c r="G13" s="64">
        <v>1</v>
      </c>
      <c r="H13" s="63"/>
      <c r="I13" s="58">
        <f t="shared" si="2"/>
        <v>1413000</v>
      </c>
      <c r="J13" s="63"/>
      <c r="K13" s="64">
        <v>22602178</v>
      </c>
      <c r="L13" s="63"/>
      <c r="M13" s="58">
        <f t="shared" si="0"/>
        <v>360.315</v>
      </c>
      <c r="N13" s="63"/>
      <c r="O13" s="58">
        <v>4992</v>
      </c>
      <c r="P13" s="63"/>
      <c r="Q13" s="81">
        <f t="shared" si="1"/>
        <v>21188817.684999999</v>
      </c>
      <c r="R13" s="53"/>
      <c r="S13" s="93">
        <v>-210112</v>
      </c>
      <c r="T13" s="92"/>
    </row>
    <row r="14" spans="1:23" s="51" customFormat="1" ht="30" customHeight="1" x14ac:dyDescent="0.45">
      <c r="A14" s="63" t="s">
        <v>195</v>
      </c>
      <c r="B14" s="63"/>
      <c r="C14" s="63" t="s">
        <v>227</v>
      </c>
      <c r="D14" s="63"/>
      <c r="E14" s="66">
        <v>2000000</v>
      </c>
      <c r="F14" s="63"/>
      <c r="G14" s="64">
        <v>2.5</v>
      </c>
      <c r="H14" s="63"/>
      <c r="I14" s="58">
        <f t="shared" si="2"/>
        <v>5000000</v>
      </c>
      <c r="J14" s="63"/>
      <c r="K14" s="64">
        <v>5998454</v>
      </c>
      <c r="L14" s="63"/>
      <c r="M14" s="58">
        <f t="shared" si="0"/>
        <v>1275</v>
      </c>
      <c r="N14" s="63"/>
      <c r="O14" s="58">
        <v>4992</v>
      </c>
      <c r="P14" s="63"/>
      <c r="Q14" s="81">
        <f t="shared" si="1"/>
        <v>997179</v>
      </c>
      <c r="R14" s="53"/>
      <c r="S14" s="93">
        <v>-210112</v>
      </c>
      <c r="T14" s="92"/>
    </row>
    <row r="15" spans="1:23" s="51" customFormat="1" ht="30" customHeight="1" x14ac:dyDescent="0.45">
      <c r="A15" s="63" t="s">
        <v>195</v>
      </c>
      <c r="B15" s="63"/>
      <c r="C15" s="63" t="s">
        <v>231</v>
      </c>
      <c r="D15" s="63"/>
      <c r="E15" s="66">
        <v>1587000</v>
      </c>
      <c r="F15" s="63"/>
      <c r="G15" s="64">
        <v>3</v>
      </c>
      <c r="H15" s="63"/>
      <c r="I15" s="58">
        <f t="shared" si="2"/>
        <v>4761000</v>
      </c>
      <c r="J15" s="63"/>
      <c r="K15" s="64">
        <v>3173183</v>
      </c>
      <c r="L15" s="63"/>
      <c r="M15" s="58">
        <f t="shared" si="0"/>
        <v>1214.0550000000001</v>
      </c>
      <c r="N15" s="63"/>
      <c r="O15" s="58">
        <v>4992</v>
      </c>
      <c r="P15" s="63"/>
      <c r="Q15" s="81">
        <f t="shared" si="1"/>
        <v>-1589031.0549999999</v>
      </c>
      <c r="R15" s="53"/>
      <c r="S15" s="93">
        <v>-210112</v>
      </c>
      <c r="T15" s="92"/>
    </row>
    <row r="16" spans="1:23" s="97" customFormat="1" ht="30" customHeight="1" x14ac:dyDescent="0.45">
      <c r="A16" s="63" t="s">
        <v>223</v>
      </c>
      <c r="B16" s="96"/>
      <c r="C16" s="63" t="s">
        <v>230</v>
      </c>
      <c r="D16" s="96"/>
      <c r="E16" s="64">
        <v>2897000</v>
      </c>
      <c r="F16" s="96"/>
      <c r="G16" s="64">
        <v>1</v>
      </c>
      <c r="H16" s="96"/>
      <c r="I16" s="64">
        <f>E16*G16</f>
        <v>2897000</v>
      </c>
      <c r="J16" s="96"/>
      <c r="K16" s="64">
        <v>37651301</v>
      </c>
      <c r="L16" s="96"/>
      <c r="M16" s="58">
        <f t="shared" si="0"/>
        <v>738.73500000000001</v>
      </c>
      <c r="N16" s="96"/>
      <c r="O16" s="58">
        <v>1541</v>
      </c>
      <c r="P16" s="96"/>
      <c r="Q16" s="81">
        <f t="shared" si="1"/>
        <v>34753562.265000001</v>
      </c>
      <c r="R16" s="96"/>
      <c r="S16" s="62">
        <v>34753562.265000001</v>
      </c>
      <c r="U16" s="98"/>
      <c r="V16" s="98"/>
    </row>
    <row r="17" spans="1:22" s="97" customFormat="1" ht="30" customHeight="1" x14ac:dyDescent="0.45">
      <c r="A17" s="63" t="s">
        <v>223</v>
      </c>
      <c r="B17" s="96"/>
      <c r="C17" s="63" t="s">
        <v>229</v>
      </c>
      <c r="D17" s="96"/>
      <c r="E17" s="64">
        <v>103000</v>
      </c>
      <c r="F17" s="96"/>
      <c r="G17" s="64">
        <v>1</v>
      </c>
      <c r="H17" s="96"/>
      <c r="I17" s="64">
        <f>E17*G17</f>
        <v>103000</v>
      </c>
      <c r="J17" s="96"/>
      <c r="K17" s="64">
        <v>102974</v>
      </c>
      <c r="L17" s="96"/>
      <c r="M17" s="58">
        <f t="shared" si="0"/>
        <v>26.265000000000001</v>
      </c>
      <c r="N17" s="96"/>
      <c r="O17" s="58">
        <v>1541</v>
      </c>
      <c r="P17" s="96"/>
      <c r="Q17" s="81">
        <f t="shared" si="1"/>
        <v>-52.265000000000001</v>
      </c>
      <c r="R17" s="96"/>
      <c r="S17" s="62">
        <v>34753562.265000001</v>
      </c>
      <c r="U17" s="98"/>
      <c r="V17" s="98"/>
    </row>
    <row r="18" spans="1:22" s="51" customFormat="1" ht="30" customHeight="1" x14ac:dyDescent="0.45">
      <c r="A18" s="53" t="s">
        <v>194</v>
      </c>
      <c r="B18" s="53"/>
      <c r="C18" s="53" t="s">
        <v>224</v>
      </c>
      <c r="D18" s="53"/>
      <c r="E18" s="58" t="s">
        <v>221</v>
      </c>
      <c r="F18" s="53"/>
      <c r="G18" s="58">
        <v>2</v>
      </c>
      <c r="H18" s="53"/>
      <c r="I18" s="58">
        <v>200000</v>
      </c>
      <c r="J18" s="53"/>
      <c r="K18" s="58">
        <v>99975</v>
      </c>
      <c r="L18" s="53"/>
      <c r="M18" s="58">
        <f t="shared" si="0"/>
        <v>51.000000000000007</v>
      </c>
      <c r="N18" s="53"/>
      <c r="O18" s="58">
        <v>76</v>
      </c>
      <c r="P18" s="53"/>
      <c r="Q18" s="81">
        <f t="shared" si="1"/>
        <v>-100076</v>
      </c>
      <c r="R18" s="53"/>
      <c r="S18" s="62">
        <v>49962</v>
      </c>
      <c r="T18" s="92"/>
    </row>
    <row r="19" spans="1:22" s="51" customFormat="1" ht="30" customHeight="1" x14ac:dyDescent="0.45">
      <c r="A19" s="53" t="s">
        <v>222</v>
      </c>
      <c r="B19" s="53"/>
      <c r="C19" s="53" t="s">
        <v>230</v>
      </c>
      <c r="D19" s="53"/>
      <c r="E19" s="58">
        <v>1000</v>
      </c>
      <c r="F19" s="53"/>
      <c r="G19" s="58">
        <v>505</v>
      </c>
      <c r="H19" s="53"/>
      <c r="I19" s="58">
        <f t="shared" ref="I19" si="3">E19*G19</f>
        <v>505000</v>
      </c>
      <c r="J19" s="53"/>
      <c r="K19" s="58">
        <v>399897</v>
      </c>
      <c r="L19" s="53"/>
      <c r="M19" s="58">
        <f t="shared" si="0"/>
        <v>128.77500000000001</v>
      </c>
      <c r="N19" s="53"/>
      <c r="O19" s="58">
        <v>10300</v>
      </c>
      <c r="P19" s="53"/>
      <c r="Q19" s="81">
        <f t="shared" si="1"/>
        <v>-105231.77499999999</v>
      </c>
      <c r="R19" s="53"/>
      <c r="S19" s="93">
        <v>-105231.77499999999</v>
      </c>
      <c r="T19" s="92"/>
      <c r="V19" s="92"/>
    </row>
    <row r="20" spans="1:22" s="51" customFormat="1" ht="30" customHeight="1" x14ac:dyDescent="0.45">
      <c r="A20" s="53" t="s">
        <v>197</v>
      </c>
      <c r="B20" s="53"/>
      <c r="C20" s="53" t="s">
        <v>61</v>
      </c>
      <c r="D20" s="53"/>
      <c r="E20" s="58" t="s">
        <v>61</v>
      </c>
      <c r="F20" s="53"/>
      <c r="G20" s="58" t="s">
        <v>61</v>
      </c>
      <c r="H20" s="53"/>
      <c r="I20" s="58">
        <v>0</v>
      </c>
      <c r="J20" s="53"/>
      <c r="K20" s="58">
        <v>0</v>
      </c>
      <c r="L20" s="53"/>
      <c r="M20" s="58">
        <f t="shared" si="0"/>
        <v>0</v>
      </c>
      <c r="N20" s="53"/>
      <c r="O20" s="58">
        <f t="shared" ref="O20:O28" si="4">K20*0.0002575</f>
        <v>0</v>
      </c>
      <c r="P20" s="53"/>
      <c r="Q20" s="81">
        <f t="shared" si="1"/>
        <v>0</v>
      </c>
      <c r="R20" s="53"/>
      <c r="S20" s="93">
        <v>-18</v>
      </c>
    </row>
    <row r="21" spans="1:22" s="51" customFormat="1" ht="30" customHeight="1" x14ac:dyDescent="0.45">
      <c r="A21" s="53" t="s">
        <v>188</v>
      </c>
      <c r="B21" s="53"/>
      <c r="C21" s="53" t="s">
        <v>61</v>
      </c>
      <c r="D21" s="53"/>
      <c r="E21" s="58" t="s">
        <v>61</v>
      </c>
      <c r="F21" s="53"/>
      <c r="G21" s="58" t="s">
        <v>61</v>
      </c>
      <c r="H21" s="53"/>
      <c r="I21" s="58">
        <v>0</v>
      </c>
      <c r="J21" s="53"/>
      <c r="K21" s="58">
        <v>0</v>
      </c>
      <c r="L21" s="53"/>
      <c r="M21" s="58">
        <f t="shared" si="0"/>
        <v>0</v>
      </c>
      <c r="N21" s="53"/>
      <c r="O21" s="58">
        <f t="shared" si="4"/>
        <v>0</v>
      </c>
      <c r="P21" s="53"/>
      <c r="Q21" s="81">
        <f t="shared" si="1"/>
        <v>0</v>
      </c>
      <c r="R21" s="53"/>
      <c r="S21" s="93">
        <v>-59676861</v>
      </c>
    </row>
    <row r="22" spans="1:22" s="51" customFormat="1" ht="30" customHeight="1" x14ac:dyDescent="0.45">
      <c r="A22" s="53" t="s">
        <v>198</v>
      </c>
      <c r="B22" s="53"/>
      <c r="C22" s="53" t="s">
        <v>61</v>
      </c>
      <c r="D22" s="53"/>
      <c r="E22" s="58" t="s">
        <v>61</v>
      </c>
      <c r="F22" s="53"/>
      <c r="G22" s="58" t="s">
        <v>61</v>
      </c>
      <c r="H22" s="53"/>
      <c r="I22" s="58">
        <v>0</v>
      </c>
      <c r="J22" s="53"/>
      <c r="K22" s="58">
        <v>0</v>
      </c>
      <c r="L22" s="53"/>
      <c r="M22" s="58">
        <f t="shared" si="0"/>
        <v>0</v>
      </c>
      <c r="N22" s="53"/>
      <c r="O22" s="58">
        <f t="shared" si="4"/>
        <v>0</v>
      </c>
      <c r="P22" s="53"/>
      <c r="Q22" s="81">
        <f t="shared" si="1"/>
        <v>0</v>
      </c>
      <c r="R22" s="53"/>
      <c r="S22" s="59">
        <v>7993991.7999999998</v>
      </c>
    </row>
    <row r="23" spans="1:22" s="51" customFormat="1" ht="30" customHeight="1" x14ac:dyDescent="0.45">
      <c r="A23" s="53" t="s">
        <v>199</v>
      </c>
      <c r="B23" s="53"/>
      <c r="C23" s="53" t="s">
        <v>61</v>
      </c>
      <c r="D23" s="53"/>
      <c r="E23" s="58" t="s">
        <v>61</v>
      </c>
      <c r="F23" s="53"/>
      <c r="G23" s="58" t="s">
        <v>61</v>
      </c>
      <c r="H23" s="53"/>
      <c r="I23" s="58">
        <v>0</v>
      </c>
      <c r="J23" s="53"/>
      <c r="K23" s="58">
        <v>0</v>
      </c>
      <c r="L23" s="53"/>
      <c r="M23" s="58">
        <f t="shared" si="0"/>
        <v>0</v>
      </c>
      <c r="N23" s="53"/>
      <c r="O23" s="58">
        <f t="shared" si="4"/>
        <v>0</v>
      </c>
      <c r="P23" s="53"/>
      <c r="Q23" s="81">
        <f t="shared" si="1"/>
        <v>0</v>
      </c>
      <c r="R23" s="53"/>
      <c r="S23" s="59">
        <v>-10877556</v>
      </c>
    </row>
    <row r="24" spans="1:22" s="51" customFormat="1" ht="30" customHeight="1" x14ac:dyDescent="0.45">
      <c r="A24" s="53" t="s">
        <v>189</v>
      </c>
      <c r="B24" s="53"/>
      <c r="C24" s="53" t="s">
        <v>61</v>
      </c>
      <c r="D24" s="53"/>
      <c r="E24" s="58" t="s">
        <v>61</v>
      </c>
      <c r="F24" s="53"/>
      <c r="G24" s="58" t="s">
        <v>61</v>
      </c>
      <c r="H24" s="53"/>
      <c r="I24" s="58">
        <v>0</v>
      </c>
      <c r="J24" s="53"/>
      <c r="K24" s="58">
        <v>0</v>
      </c>
      <c r="L24" s="53"/>
      <c r="M24" s="58">
        <f t="shared" si="0"/>
        <v>0</v>
      </c>
      <c r="N24" s="53"/>
      <c r="O24" s="58">
        <f t="shared" si="4"/>
        <v>0</v>
      </c>
      <c r="P24" s="53"/>
      <c r="Q24" s="81">
        <f t="shared" si="1"/>
        <v>0</v>
      </c>
      <c r="R24" s="53"/>
      <c r="S24" s="59">
        <v>-12073552</v>
      </c>
    </row>
    <row r="25" spans="1:22" s="51" customFormat="1" ht="30" customHeight="1" x14ac:dyDescent="0.45">
      <c r="A25" s="53" t="s">
        <v>193</v>
      </c>
      <c r="B25" s="53"/>
      <c r="C25" s="53" t="s">
        <v>61</v>
      </c>
      <c r="D25" s="53"/>
      <c r="E25" s="58" t="s">
        <v>61</v>
      </c>
      <c r="F25" s="53"/>
      <c r="G25" s="58" t="s">
        <v>61</v>
      </c>
      <c r="H25" s="53"/>
      <c r="I25" s="58">
        <v>0</v>
      </c>
      <c r="J25" s="53"/>
      <c r="K25" s="58">
        <v>0</v>
      </c>
      <c r="L25" s="53"/>
      <c r="M25" s="58">
        <f t="shared" si="0"/>
        <v>0</v>
      </c>
      <c r="N25" s="53"/>
      <c r="O25" s="58">
        <f t="shared" si="4"/>
        <v>0</v>
      </c>
      <c r="P25" s="53"/>
      <c r="Q25" s="81">
        <f t="shared" si="1"/>
        <v>0</v>
      </c>
      <c r="R25" s="53"/>
      <c r="S25" s="59">
        <v>999230</v>
      </c>
    </row>
    <row r="26" spans="1:22" s="51" customFormat="1" ht="30" customHeight="1" x14ac:dyDescent="0.45">
      <c r="A26" s="53" t="s">
        <v>190</v>
      </c>
      <c r="B26" s="53"/>
      <c r="C26" s="53" t="s">
        <v>61</v>
      </c>
      <c r="D26" s="53"/>
      <c r="E26" s="58" t="s">
        <v>61</v>
      </c>
      <c r="F26" s="53"/>
      <c r="G26" s="58" t="s">
        <v>61</v>
      </c>
      <c r="H26" s="53"/>
      <c r="I26" s="58">
        <v>0</v>
      </c>
      <c r="J26" s="53"/>
      <c r="K26" s="58">
        <v>0</v>
      </c>
      <c r="L26" s="53"/>
      <c r="M26" s="58">
        <f t="shared" si="0"/>
        <v>0</v>
      </c>
      <c r="N26" s="53"/>
      <c r="O26" s="58">
        <f t="shared" si="4"/>
        <v>0</v>
      </c>
      <c r="P26" s="53"/>
      <c r="Q26" s="81">
        <f t="shared" si="1"/>
        <v>0</v>
      </c>
      <c r="R26" s="53"/>
      <c r="S26" s="59">
        <v>13976</v>
      </c>
    </row>
    <row r="27" spans="1:22" s="51" customFormat="1" ht="30" customHeight="1" x14ac:dyDescent="0.45">
      <c r="A27" s="53" t="s">
        <v>200</v>
      </c>
      <c r="B27" s="53"/>
      <c r="C27" s="53" t="s">
        <v>61</v>
      </c>
      <c r="D27" s="53"/>
      <c r="E27" s="58" t="s">
        <v>61</v>
      </c>
      <c r="F27" s="53"/>
      <c r="G27" s="58" t="s">
        <v>61</v>
      </c>
      <c r="H27" s="53"/>
      <c r="I27" s="58">
        <v>0</v>
      </c>
      <c r="J27" s="53"/>
      <c r="K27" s="58">
        <v>0</v>
      </c>
      <c r="L27" s="53"/>
      <c r="M27" s="58">
        <f t="shared" si="0"/>
        <v>0</v>
      </c>
      <c r="N27" s="53"/>
      <c r="O27" s="58">
        <f t="shared" si="4"/>
        <v>0</v>
      </c>
      <c r="P27" s="53"/>
      <c r="Q27" s="81">
        <f t="shared" si="1"/>
        <v>0</v>
      </c>
      <c r="R27" s="53"/>
      <c r="S27" s="59">
        <v>-36539192.600000001</v>
      </c>
    </row>
    <row r="28" spans="1:22" s="51" customFormat="1" ht="30" customHeight="1" x14ac:dyDescent="0.45">
      <c r="A28" s="53" t="s">
        <v>191</v>
      </c>
      <c r="B28" s="53"/>
      <c r="C28" s="53" t="s">
        <v>61</v>
      </c>
      <c r="D28" s="53"/>
      <c r="E28" s="58" t="s">
        <v>61</v>
      </c>
      <c r="F28" s="53"/>
      <c r="G28" s="58" t="s">
        <v>61</v>
      </c>
      <c r="H28" s="53"/>
      <c r="I28" s="58">
        <v>0</v>
      </c>
      <c r="J28" s="53"/>
      <c r="K28" s="58">
        <v>0</v>
      </c>
      <c r="L28" s="53"/>
      <c r="M28" s="58">
        <f t="shared" si="0"/>
        <v>0</v>
      </c>
      <c r="N28" s="53"/>
      <c r="O28" s="58">
        <f t="shared" si="4"/>
        <v>0</v>
      </c>
      <c r="P28" s="53"/>
      <c r="Q28" s="81">
        <f t="shared" si="1"/>
        <v>0</v>
      </c>
      <c r="R28" s="53"/>
      <c r="S28" s="59">
        <v>-30081</v>
      </c>
    </row>
    <row r="29" spans="1:22" s="95" customFormat="1" ht="30" customHeight="1" thickBot="1" x14ac:dyDescent="0.6">
      <c r="A29" s="21"/>
      <c r="B29" s="21"/>
      <c r="C29" s="49"/>
      <c r="D29" s="21"/>
      <c r="E29" s="49"/>
      <c r="F29" s="21"/>
      <c r="G29" s="49"/>
      <c r="H29" s="21"/>
      <c r="I29" s="31">
        <f>SUM(I7:I28)</f>
        <v>74889000</v>
      </c>
      <c r="J29" s="21"/>
      <c r="K29" s="31">
        <f>SUM(K7:K28)</f>
        <v>140089917</v>
      </c>
      <c r="L29" s="21"/>
      <c r="M29" s="31">
        <f>SUM(M7:M28)</f>
        <v>19096.695</v>
      </c>
      <c r="N29" s="21"/>
      <c r="O29" s="31">
        <f>SUM(O7:O28)</f>
        <v>192486</v>
      </c>
      <c r="P29" s="21"/>
      <c r="Q29" s="72">
        <f>SUM(Q7:Q28)</f>
        <v>65181820.305</v>
      </c>
      <c r="R29" s="21"/>
      <c r="S29" s="48">
        <v>-41579984.399999999</v>
      </c>
    </row>
    <row r="30" spans="1:22" ht="30" customHeight="1" thickTop="1" x14ac:dyDescent="0.45"/>
  </sheetData>
  <mergeCells count="5">
    <mergeCell ref="A1:S1"/>
    <mergeCell ref="A2:S2"/>
    <mergeCell ref="A3:S3"/>
    <mergeCell ref="A4:S4"/>
    <mergeCell ref="C5:Q5"/>
  </mergeCells>
  <phoneticPr fontId="13" type="noConversion"/>
  <pageMargins left="0.39" right="0.39" top="0.39" bottom="0.39" header="0" footer="0"/>
  <pageSetup scale="74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C000"/>
    <pageSetUpPr fitToPage="1"/>
  </sheetPr>
  <dimension ref="A1:S40"/>
  <sheetViews>
    <sheetView rightToLeft="1" view="pageBreakPreview" topLeftCell="A19" zoomScale="78" zoomScaleNormal="100" zoomScaleSheetLayoutView="78" workbookViewId="0">
      <selection activeCell="M36" sqref="M36:M39"/>
    </sheetView>
  </sheetViews>
  <sheetFormatPr defaultRowHeight="30" customHeight="1" x14ac:dyDescent="0.45"/>
  <cols>
    <col min="1" max="1" width="27.140625" style="4" bestFit="1" customWidth="1"/>
    <col min="2" max="2" width="1.28515625" style="4" customWidth="1"/>
    <col min="3" max="3" width="14.5703125" style="4" customWidth="1"/>
    <col min="4" max="4" width="1.28515625" style="4" customWidth="1"/>
    <col min="5" max="5" width="19.28515625" style="4" bestFit="1" customWidth="1"/>
    <col min="6" max="6" width="1.28515625" style="4" customWidth="1"/>
    <col min="7" max="7" width="20.5703125" style="38" customWidth="1"/>
    <col min="8" max="8" width="1.28515625" style="4" customWidth="1"/>
    <col min="9" max="9" width="19.42578125" style="90" customWidth="1"/>
    <col min="10" max="10" width="1.28515625" style="4" customWidth="1"/>
    <col min="11" max="11" width="14.42578125" style="4" customWidth="1"/>
    <col min="12" max="12" width="1.28515625" style="4" customWidth="1"/>
    <col min="13" max="13" width="19.28515625" style="4" customWidth="1"/>
    <col min="14" max="14" width="1.28515625" style="4" customWidth="1"/>
    <col min="15" max="15" width="22.140625" style="38" customWidth="1"/>
    <col min="16" max="16" width="1.28515625" style="4" customWidth="1"/>
    <col min="17" max="17" width="19.140625" style="38" customWidth="1"/>
    <col min="18" max="18" width="9.140625" style="13"/>
    <col min="19" max="19" width="12.28515625" style="13" bestFit="1" customWidth="1"/>
    <col min="20" max="16384" width="9.140625" style="13"/>
  </cols>
  <sheetData>
    <row r="1" spans="1:17" ht="30" customHeight="1" x14ac:dyDescent="0.45">
      <c r="A1" s="131" t="s">
        <v>203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</row>
    <row r="2" spans="1:17" ht="30" customHeight="1" x14ac:dyDescent="0.45">
      <c r="A2" s="131" t="s">
        <v>104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</row>
    <row r="3" spans="1:17" ht="30" customHeight="1" x14ac:dyDescent="0.45">
      <c r="A3" s="131" t="s">
        <v>209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4" spans="1:17" s="16" customFormat="1" ht="30" customHeight="1" x14ac:dyDescent="0.45">
      <c r="A4" s="154" t="s">
        <v>201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</row>
    <row r="5" spans="1:17" s="16" customFormat="1" ht="30" customHeight="1" x14ac:dyDescent="0.45">
      <c r="A5" s="155" t="s">
        <v>107</v>
      </c>
      <c r="B5" s="4"/>
      <c r="C5" s="155" t="s">
        <v>117</v>
      </c>
      <c r="D5" s="155"/>
      <c r="E5" s="155"/>
      <c r="F5" s="155"/>
      <c r="G5" s="155"/>
      <c r="H5" s="155"/>
      <c r="I5" s="155"/>
      <c r="J5" s="4"/>
      <c r="K5" s="155" t="s">
        <v>118</v>
      </c>
      <c r="L5" s="155"/>
      <c r="M5" s="155"/>
      <c r="N5" s="155"/>
      <c r="O5" s="155"/>
      <c r="P5" s="155"/>
      <c r="Q5" s="155"/>
    </row>
    <row r="6" spans="1:17" s="16" customFormat="1" ht="40.5" customHeight="1" x14ac:dyDescent="0.45">
      <c r="A6" s="155"/>
      <c r="B6" s="4"/>
      <c r="C6" s="12" t="s">
        <v>10</v>
      </c>
      <c r="D6" s="5"/>
      <c r="E6" s="12" t="s">
        <v>12</v>
      </c>
      <c r="F6" s="5"/>
      <c r="G6" s="36" t="s">
        <v>179</v>
      </c>
      <c r="H6" s="5"/>
      <c r="I6" s="107" t="s">
        <v>202</v>
      </c>
      <c r="J6" s="4"/>
      <c r="K6" s="12" t="s">
        <v>10</v>
      </c>
      <c r="L6" s="5"/>
      <c r="M6" s="12" t="s">
        <v>12</v>
      </c>
      <c r="N6" s="5"/>
      <c r="O6" s="36" t="s">
        <v>179</v>
      </c>
      <c r="P6" s="5"/>
      <c r="Q6" s="36" t="s">
        <v>202</v>
      </c>
    </row>
    <row r="7" spans="1:17" s="86" customFormat="1" ht="30" customHeight="1" x14ac:dyDescent="0.45">
      <c r="A7" s="29" t="s">
        <v>16</v>
      </c>
      <c r="B7" s="4"/>
      <c r="C7" s="6">
        <v>225037995</v>
      </c>
      <c r="D7" s="4"/>
      <c r="E7" s="6">
        <v>203789806245</v>
      </c>
      <c r="F7" s="4"/>
      <c r="G7" s="37">
        <v>-197151087119</v>
      </c>
      <c r="H7" s="4"/>
      <c r="I7" s="100">
        <f t="shared" ref="I7:I32" si="0">SUM(E7:G7)</f>
        <v>6638719126</v>
      </c>
      <c r="J7" s="4"/>
      <c r="K7" s="6">
        <v>225037995</v>
      </c>
      <c r="L7" s="4"/>
      <c r="M7" s="6">
        <v>203789806245</v>
      </c>
      <c r="N7" s="4"/>
      <c r="O7" s="37">
        <f>-M7+Q7</f>
        <v>-349417867570</v>
      </c>
      <c r="P7" s="4"/>
      <c r="Q7" s="88">
        <v>-145628061325</v>
      </c>
    </row>
    <row r="8" spans="1:17" s="86" customFormat="1" ht="30" customHeight="1" x14ac:dyDescent="0.45">
      <c r="A8" s="30" t="s">
        <v>18</v>
      </c>
      <c r="B8" s="4"/>
      <c r="C8" s="8">
        <v>1750000</v>
      </c>
      <c r="D8" s="4"/>
      <c r="E8" s="8">
        <v>5933732962</v>
      </c>
      <c r="F8" s="4"/>
      <c r="G8" s="38">
        <v>-6180754387</v>
      </c>
      <c r="H8" s="4"/>
      <c r="I8" s="90">
        <f t="shared" si="0"/>
        <v>-247021425</v>
      </c>
      <c r="J8" s="4"/>
      <c r="K8" s="8">
        <v>1750000</v>
      </c>
      <c r="L8" s="4"/>
      <c r="M8" s="8">
        <v>5933732962</v>
      </c>
      <c r="N8" s="4"/>
      <c r="O8" s="38">
        <f t="shared" ref="O8:O34" si="1">-M8+Q8</f>
        <v>-6580859512</v>
      </c>
      <c r="P8" s="4"/>
      <c r="Q8" s="89">
        <v>-647126550</v>
      </c>
    </row>
    <row r="9" spans="1:17" s="86" customFormat="1" ht="30" customHeight="1" x14ac:dyDescent="0.45">
      <c r="A9" s="30" t="s">
        <v>21</v>
      </c>
      <c r="B9" s="4"/>
      <c r="C9" s="8">
        <v>342500</v>
      </c>
      <c r="D9" s="4"/>
      <c r="E9" s="8">
        <v>638026022</v>
      </c>
      <c r="F9" s="4"/>
      <c r="G9" s="38">
        <v>-642111567</v>
      </c>
      <c r="H9" s="4"/>
      <c r="I9" s="90">
        <f t="shared" si="0"/>
        <v>-4085545</v>
      </c>
      <c r="J9" s="4"/>
      <c r="K9" s="8">
        <v>342500</v>
      </c>
      <c r="L9" s="4"/>
      <c r="M9" s="8">
        <v>638026022</v>
      </c>
      <c r="N9" s="4"/>
      <c r="O9" s="38">
        <f t="shared" si="1"/>
        <v>-718034873</v>
      </c>
      <c r="P9" s="4"/>
      <c r="Q9" s="89">
        <v>-80008851</v>
      </c>
    </row>
    <row r="10" spans="1:17" s="86" customFormat="1" ht="30" customHeight="1" x14ac:dyDescent="0.45">
      <c r="A10" s="30" t="s">
        <v>23</v>
      </c>
      <c r="B10" s="4"/>
      <c r="C10" s="8">
        <v>5727153</v>
      </c>
      <c r="D10" s="4"/>
      <c r="E10" s="8">
        <v>105435775662</v>
      </c>
      <c r="F10" s="4"/>
      <c r="G10" s="38">
        <v>-95518409861</v>
      </c>
      <c r="H10" s="4"/>
      <c r="I10" s="90">
        <f t="shared" si="0"/>
        <v>9917365801</v>
      </c>
      <c r="J10" s="4"/>
      <c r="K10" s="8">
        <v>5727153</v>
      </c>
      <c r="L10" s="4"/>
      <c r="M10" s="8">
        <v>105435775662</v>
      </c>
      <c r="N10" s="4"/>
      <c r="O10" s="38">
        <f t="shared" si="1"/>
        <v>-115991366168</v>
      </c>
      <c r="P10" s="4"/>
      <c r="Q10" s="89">
        <v>-10555590506</v>
      </c>
    </row>
    <row r="11" spans="1:17" s="86" customFormat="1" ht="30" customHeight="1" x14ac:dyDescent="0.45">
      <c r="A11" s="30" t="s">
        <v>24</v>
      </c>
      <c r="B11" s="4"/>
      <c r="C11" s="8">
        <v>100000</v>
      </c>
      <c r="D11" s="4"/>
      <c r="E11" s="8">
        <v>2862864000</v>
      </c>
      <c r="F11" s="4"/>
      <c r="G11" s="38">
        <v>-3146168250</v>
      </c>
      <c r="H11" s="4"/>
      <c r="I11" s="90">
        <f t="shared" si="0"/>
        <v>-283304250</v>
      </c>
      <c r="J11" s="4"/>
      <c r="K11" s="8">
        <v>100000</v>
      </c>
      <c r="L11" s="4"/>
      <c r="M11" s="8">
        <v>2862864000</v>
      </c>
      <c r="N11" s="4"/>
      <c r="O11" s="38">
        <f t="shared" si="1"/>
        <v>-3016941748</v>
      </c>
      <c r="P11" s="4"/>
      <c r="Q11" s="89">
        <v>-154077748</v>
      </c>
    </row>
    <row r="12" spans="1:17" s="86" customFormat="1" ht="30" customHeight="1" x14ac:dyDescent="0.45">
      <c r="A12" s="30" t="s">
        <v>25</v>
      </c>
      <c r="B12" s="4"/>
      <c r="C12" s="8">
        <v>35750</v>
      </c>
      <c r="D12" s="4"/>
      <c r="E12" s="8">
        <v>1597401073</v>
      </c>
      <c r="F12" s="4"/>
      <c r="G12" s="38">
        <v>-1517442176</v>
      </c>
      <c r="H12" s="4"/>
      <c r="I12" s="90">
        <f t="shared" si="0"/>
        <v>79958897</v>
      </c>
      <c r="J12" s="4"/>
      <c r="K12" s="8">
        <v>35750</v>
      </c>
      <c r="L12" s="4"/>
      <c r="M12" s="8">
        <v>1597401073</v>
      </c>
      <c r="N12" s="4"/>
      <c r="O12" s="38">
        <f t="shared" si="1"/>
        <v>-1858600136</v>
      </c>
      <c r="P12" s="4"/>
      <c r="Q12" s="89">
        <v>-261199063</v>
      </c>
    </row>
    <row r="13" spans="1:17" s="86" customFormat="1" ht="30" customHeight="1" x14ac:dyDescent="0.45">
      <c r="A13" s="30" t="s">
        <v>26</v>
      </c>
      <c r="B13" s="4"/>
      <c r="C13" s="8">
        <v>200000</v>
      </c>
      <c r="D13" s="4"/>
      <c r="E13" s="8">
        <v>1167014700</v>
      </c>
      <c r="F13" s="4"/>
      <c r="G13" s="38">
        <v>-1127252700</v>
      </c>
      <c r="H13" s="4"/>
      <c r="I13" s="90">
        <f t="shared" si="0"/>
        <v>39762000</v>
      </c>
      <c r="J13" s="4"/>
      <c r="K13" s="8">
        <v>200000</v>
      </c>
      <c r="L13" s="4"/>
      <c r="M13" s="8">
        <v>1167014700</v>
      </c>
      <c r="N13" s="4"/>
      <c r="O13" s="38">
        <f t="shared" si="1"/>
        <v>-1429443900</v>
      </c>
      <c r="P13" s="4"/>
      <c r="Q13" s="89">
        <v>-262429200</v>
      </c>
    </row>
    <row r="14" spans="1:17" s="86" customFormat="1" ht="30" customHeight="1" x14ac:dyDescent="0.45">
      <c r="A14" s="30" t="s">
        <v>27</v>
      </c>
      <c r="B14" s="4"/>
      <c r="C14" s="8">
        <v>2000591</v>
      </c>
      <c r="D14" s="4"/>
      <c r="E14" s="8">
        <v>19886874836</v>
      </c>
      <c r="F14" s="4"/>
      <c r="G14" s="38">
        <v>-19707892961</v>
      </c>
      <c r="H14" s="4"/>
      <c r="I14" s="90">
        <f t="shared" si="0"/>
        <v>178981875</v>
      </c>
      <c r="J14" s="4"/>
      <c r="K14" s="8">
        <v>2000591</v>
      </c>
      <c r="L14" s="4"/>
      <c r="M14" s="8">
        <v>19886874836</v>
      </c>
      <c r="N14" s="4"/>
      <c r="O14" s="38">
        <f t="shared" si="1"/>
        <v>-23849042503</v>
      </c>
      <c r="P14" s="4"/>
      <c r="Q14" s="89">
        <v>-3962167667</v>
      </c>
    </row>
    <row r="15" spans="1:17" s="86" customFormat="1" ht="30" customHeight="1" x14ac:dyDescent="0.45">
      <c r="A15" s="30" t="s">
        <v>212</v>
      </c>
      <c r="B15" s="4"/>
      <c r="C15" s="8">
        <v>72245906</v>
      </c>
      <c r="D15" s="4"/>
      <c r="E15" s="8">
        <v>178247418377</v>
      </c>
      <c r="F15" s="4"/>
      <c r="G15" s="38">
        <v>-172645767033</v>
      </c>
      <c r="H15" s="4"/>
      <c r="I15" s="90">
        <f t="shared" si="0"/>
        <v>5601651344</v>
      </c>
      <c r="J15" s="4"/>
      <c r="K15" s="8">
        <v>72245906</v>
      </c>
      <c r="L15" s="4"/>
      <c r="M15" s="8">
        <v>178247418377</v>
      </c>
      <c r="N15" s="4"/>
      <c r="O15" s="38">
        <f t="shared" si="1"/>
        <v>-201013103964</v>
      </c>
      <c r="P15" s="4"/>
      <c r="Q15" s="89">
        <v>-22765685587</v>
      </c>
    </row>
    <row r="16" spans="1:17" s="86" customFormat="1" ht="30" customHeight="1" x14ac:dyDescent="0.45">
      <c r="A16" s="30" t="s">
        <v>28</v>
      </c>
      <c r="B16" s="4"/>
      <c r="C16" s="8">
        <v>199997</v>
      </c>
      <c r="D16" s="4"/>
      <c r="E16" s="8">
        <v>1264412634</v>
      </c>
      <c r="F16" s="4"/>
      <c r="G16" s="38">
        <v>-1194830177</v>
      </c>
      <c r="H16" s="4"/>
      <c r="I16" s="90">
        <f t="shared" si="0"/>
        <v>69582457</v>
      </c>
      <c r="J16" s="4"/>
      <c r="K16" s="8">
        <v>199997</v>
      </c>
      <c r="L16" s="4"/>
      <c r="M16" s="8">
        <v>1264412634</v>
      </c>
      <c r="N16" s="4"/>
      <c r="O16" s="38">
        <f t="shared" si="1"/>
        <v>-1540754389</v>
      </c>
      <c r="P16" s="4"/>
      <c r="Q16" s="89">
        <v>-276341755</v>
      </c>
    </row>
    <row r="17" spans="1:17" s="86" customFormat="1" ht="30" customHeight="1" x14ac:dyDescent="0.45">
      <c r="A17" s="30" t="s">
        <v>29</v>
      </c>
      <c r="B17" s="4"/>
      <c r="C17" s="8">
        <v>17450000</v>
      </c>
      <c r="D17" s="4"/>
      <c r="E17" s="8">
        <v>72454962532</v>
      </c>
      <c r="F17" s="4"/>
      <c r="G17" s="38">
        <v>-83244281827</v>
      </c>
      <c r="H17" s="4"/>
      <c r="I17" s="90">
        <f t="shared" si="0"/>
        <v>-10789319295</v>
      </c>
      <c r="J17" s="4"/>
      <c r="K17" s="8">
        <v>17450000</v>
      </c>
      <c r="L17" s="4"/>
      <c r="M17" s="8">
        <v>72454962532</v>
      </c>
      <c r="N17" s="4"/>
      <c r="O17" s="38">
        <f t="shared" si="1"/>
        <v>-80000547569</v>
      </c>
      <c r="P17" s="4"/>
      <c r="Q17" s="89">
        <v>-7545585037</v>
      </c>
    </row>
    <row r="18" spans="1:17" s="86" customFormat="1" ht="30" customHeight="1" x14ac:dyDescent="0.45">
      <c r="A18" s="30" t="s">
        <v>30</v>
      </c>
      <c r="B18" s="4"/>
      <c r="C18" s="8">
        <v>51299999</v>
      </c>
      <c r="D18" s="4"/>
      <c r="E18" s="8">
        <v>57624083327</v>
      </c>
      <c r="F18" s="4"/>
      <c r="G18" s="38">
        <v>-58850844526</v>
      </c>
      <c r="H18" s="4"/>
      <c r="I18" s="90">
        <f t="shared" si="0"/>
        <v>-1226761199</v>
      </c>
      <c r="J18" s="4"/>
      <c r="K18" s="8">
        <v>51299999</v>
      </c>
      <c r="L18" s="4"/>
      <c r="M18" s="8">
        <v>57624083327</v>
      </c>
      <c r="N18" s="4"/>
      <c r="O18" s="38">
        <f t="shared" si="1"/>
        <v>-69743854376</v>
      </c>
      <c r="P18" s="4"/>
      <c r="Q18" s="38">
        <v>-12119771049</v>
      </c>
    </row>
    <row r="19" spans="1:17" s="86" customFormat="1" ht="30" customHeight="1" x14ac:dyDescent="0.45">
      <c r="A19" s="30" t="s">
        <v>31</v>
      </c>
      <c r="B19" s="4"/>
      <c r="C19" s="8">
        <v>15395461</v>
      </c>
      <c r="D19" s="4"/>
      <c r="E19" s="8">
        <v>36560916779</v>
      </c>
      <c r="F19" s="4"/>
      <c r="G19" s="38">
        <v>-32536002122</v>
      </c>
      <c r="H19" s="4"/>
      <c r="I19" s="90">
        <f t="shared" si="0"/>
        <v>4024914657</v>
      </c>
      <c r="J19" s="4"/>
      <c r="K19" s="8">
        <v>15395461</v>
      </c>
      <c r="L19" s="4"/>
      <c r="M19" s="8">
        <v>36560916779</v>
      </c>
      <c r="N19" s="4"/>
      <c r="O19" s="38">
        <f t="shared" si="1"/>
        <v>-35383311226</v>
      </c>
      <c r="P19" s="4"/>
      <c r="Q19" s="38">
        <v>1177605553</v>
      </c>
    </row>
    <row r="20" spans="1:17" s="86" customFormat="1" ht="30" customHeight="1" x14ac:dyDescent="0.45">
      <c r="A20" s="30" t="s">
        <v>32</v>
      </c>
      <c r="B20" s="4"/>
      <c r="C20" s="8">
        <v>316456557</v>
      </c>
      <c r="D20" s="4"/>
      <c r="E20" s="8">
        <v>701499218283</v>
      </c>
      <c r="F20" s="4"/>
      <c r="G20" s="38">
        <v>-670041854234</v>
      </c>
      <c r="H20" s="4"/>
      <c r="I20" s="90">
        <f t="shared" si="0"/>
        <v>31457364049</v>
      </c>
      <c r="J20" s="4"/>
      <c r="K20" s="8">
        <v>316456557</v>
      </c>
      <c r="L20" s="4"/>
      <c r="M20" s="8">
        <v>701499218283</v>
      </c>
      <c r="N20" s="4"/>
      <c r="O20" s="38">
        <f t="shared" si="1"/>
        <v>-1070641091407</v>
      </c>
      <c r="P20" s="4"/>
      <c r="Q20" s="38">
        <v>-369141873124</v>
      </c>
    </row>
    <row r="21" spans="1:17" s="86" customFormat="1" ht="30" customHeight="1" x14ac:dyDescent="0.45">
      <c r="A21" s="30" t="s">
        <v>34</v>
      </c>
      <c r="B21" s="4"/>
      <c r="C21" s="8">
        <v>68362562</v>
      </c>
      <c r="D21" s="4"/>
      <c r="E21" s="8">
        <v>188917137222</v>
      </c>
      <c r="F21" s="4"/>
      <c r="G21" s="38">
        <v>-175801666904</v>
      </c>
      <c r="H21" s="4"/>
      <c r="I21" s="90">
        <f t="shared" si="0"/>
        <v>13115470318</v>
      </c>
      <c r="J21" s="4"/>
      <c r="K21" s="8">
        <v>68362562</v>
      </c>
      <c r="L21" s="4"/>
      <c r="M21" s="8">
        <v>188917137222</v>
      </c>
      <c r="N21" s="4"/>
      <c r="O21" s="38">
        <f t="shared" si="1"/>
        <v>-238798613746</v>
      </c>
      <c r="P21" s="4"/>
      <c r="Q21" s="89">
        <v>-49881476524</v>
      </c>
    </row>
    <row r="22" spans="1:17" s="86" customFormat="1" ht="30" customHeight="1" x14ac:dyDescent="0.45">
      <c r="A22" s="30" t="s">
        <v>35</v>
      </c>
      <c r="B22" s="4"/>
      <c r="C22" s="8">
        <v>6366882</v>
      </c>
      <c r="D22" s="4"/>
      <c r="E22" s="8">
        <v>13828862929</v>
      </c>
      <c r="F22" s="4"/>
      <c r="G22" s="38">
        <v>-14018732900</v>
      </c>
      <c r="H22" s="4"/>
      <c r="I22" s="90">
        <f t="shared" si="0"/>
        <v>-189869971</v>
      </c>
      <c r="J22" s="4"/>
      <c r="K22" s="8">
        <v>6366882</v>
      </c>
      <c r="L22" s="4"/>
      <c r="M22" s="8">
        <v>13828862929</v>
      </c>
      <c r="N22" s="4"/>
      <c r="O22" s="38">
        <f t="shared" si="1"/>
        <v>-19646739661</v>
      </c>
      <c r="P22" s="4"/>
      <c r="Q22" s="89">
        <v>-5817876732</v>
      </c>
    </row>
    <row r="23" spans="1:17" s="86" customFormat="1" ht="30" customHeight="1" x14ac:dyDescent="0.45">
      <c r="A23" s="30" t="s">
        <v>36</v>
      </c>
      <c r="B23" s="4"/>
      <c r="C23" s="8">
        <v>660000</v>
      </c>
      <c r="D23" s="4"/>
      <c r="E23" s="8">
        <v>9381843900</v>
      </c>
      <c r="F23" s="4"/>
      <c r="G23" s="38">
        <v>-9480254850</v>
      </c>
      <c r="H23" s="4"/>
      <c r="I23" s="90">
        <f t="shared" si="0"/>
        <v>-98410950</v>
      </c>
      <c r="J23" s="4"/>
      <c r="K23" s="8">
        <v>660000</v>
      </c>
      <c r="L23" s="4"/>
      <c r="M23" s="8">
        <v>9381843900</v>
      </c>
      <c r="N23" s="4"/>
      <c r="O23" s="38">
        <f t="shared" si="1"/>
        <v>-12859030800</v>
      </c>
      <c r="P23" s="4"/>
      <c r="Q23" s="89">
        <v>-3477186900</v>
      </c>
    </row>
    <row r="24" spans="1:17" s="86" customFormat="1" ht="30" customHeight="1" x14ac:dyDescent="0.45">
      <c r="A24" s="30" t="s">
        <v>37</v>
      </c>
      <c r="B24" s="4"/>
      <c r="C24" s="8">
        <v>85269000</v>
      </c>
      <c r="D24" s="4"/>
      <c r="E24" s="8">
        <v>497550882272</v>
      </c>
      <c r="F24" s="4"/>
      <c r="G24" s="38">
        <v>-463907599846</v>
      </c>
      <c r="H24" s="4"/>
      <c r="I24" s="90">
        <f t="shared" si="0"/>
        <v>33643282426</v>
      </c>
      <c r="J24" s="4"/>
      <c r="K24" s="8">
        <v>85269000</v>
      </c>
      <c r="L24" s="4"/>
      <c r="M24" s="8">
        <v>497550882272</v>
      </c>
      <c r="N24" s="4"/>
      <c r="O24" s="38">
        <f t="shared" si="1"/>
        <v>-553490187775</v>
      </c>
      <c r="P24" s="4"/>
      <c r="Q24" s="89">
        <v>-55939305503</v>
      </c>
    </row>
    <row r="25" spans="1:17" s="86" customFormat="1" ht="30" customHeight="1" x14ac:dyDescent="0.45">
      <c r="A25" s="30" t="s">
        <v>38</v>
      </c>
      <c r="B25" s="4"/>
      <c r="C25" s="8">
        <v>281250</v>
      </c>
      <c r="D25" s="4"/>
      <c r="E25" s="8">
        <v>3824607375</v>
      </c>
      <c r="F25" s="4"/>
      <c r="G25" s="38">
        <v>-4814308406</v>
      </c>
      <c r="H25" s="4"/>
      <c r="I25" s="90">
        <f t="shared" si="0"/>
        <v>-989701031</v>
      </c>
      <c r="J25" s="4"/>
      <c r="K25" s="8">
        <v>281250</v>
      </c>
      <c r="L25" s="4"/>
      <c r="M25" s="8">
        <v>3824607375</v>
      </c>
      <c r="N25" s="4"/>
      <c r="O25" s="38">
        <f t="shared" si="1"/>
        <v>-5088293437</v>
      </c>
      <c r="P25" s="4"/>
      <c r="Q25" s="89">
        <v>-1263686062</v>
      </c>
    </row>
    <row r="26" spans="1:17" s="86" customFormat="1" ht="30" customHeight="1" x14ac:dyDescent="0.45">
      <c r="A26" s="30" t="s">
        <v>39</v>
      </c>
      <c r="B26" s="4"/>
      <c r="C26" s="8">
        <v>48091430</v>
      </c>
      <c r="D26" s="4"/>
      <c r="E26" s="8">
        <v>301651354606</v>
      </c>
      <c r="F26" s="4"/>
      <c r="G26" s="38">
        <v>-291182421211</v>
      </c>
      <c r="H26" s="4"/>
      <c r="I26" s="90">
        <f t="shared" si="0"/>
        <v>10468933395</v>
      </c>
      <c r="J26" s="4"/>
      <c r="K26" s="8">
        <v>48091430</v>
      </c>
      <c r="L26" s="4"/>
      <c r="M26" s="8">
        <v>301651354606</v>
      </c>
      <c r="N26" s="4"/>
      <c r="O26" s="38">
        <f t="shared" si="1"/>
        <v>-346299197555</v>
      </c>
      <c r="P26" s="4"/>
      <c r="Q26" s="89">
        <v>-44647842949</v>
      </c>
    </row>
    <row r="27" spans="1:17" s="86" customFormat="1" ht="30" customHeight="1" x14ac:dyDescent="0.45">
      <c r="A27" s="30" t="s">
        <v>40</v>
      </c>
      <c r="B27" s="4"/>
      <c r="C27" s="8">
        <v>100000</v>
      </c>
      <c r="D27" s="4"/>
      <c r="E27" s="8">
        <v>989079750</v>
      </c>
      <c r="F27" s="4"/>
      <c r="G27" s="38">
        <v>-1023871500</v>
      </c>
      <c r="H27" s="4"/>
      <c r="I27" s="90">
        <f t="shared" si="0"/>
        <v>-34791750</v>
      </c>
      <c r="J27" s="4"/>
      <c r="K27" s="8">
        <v>100000</v>
      </c>
      <c r="L27" s="4"/>
      <c r="M27" s="8">
        <v>989079750</v>
      </c>
      <c r="N27" s="4"/>
      <c r="O27" s="38">
        <f t="shared" si="1"/>
        <v>-1298229300</v>
      </c>
      <c r="P27" s="4"/>
      <c r="Q27" s="89">
        <v>-309149550</v>
      </c>
    </row>
    <row r="28" spans="1:17" s="86" customFormat="1" ht="30" customHeight="1" x14ac:dyDescent="0.45">
      <c r="A28" s="30" t="s">
        <v>42</v>
      </c>
      <c r="B28" s="4"/>
      <c r="C28" s="8">
        <v>80000000</v>
      </c>
      <c r="D28" s="4"/>
      <c r="E28" s="8">
        <v>30775788000</v>
      </c>
      <c r="F28" s="4"/>
      <c r="G28" s="38">
        <v>-31263993829</v>
      </c>
      <c r="H28" s="4"/>
      <c r="I28" s="90">
        <f t="shared" si="0"/>
        <v>-488205829</v>
      </c>
      <c r="J28" s="4"/>
      <c r="K28" s="8">
        <v>80000000</v>
      </c>
      <c r="L28" s="4"/>
      <c r="M28" s="8">
        <v>30775788000</v>
      </c>
      <c r="N28" s="4"/>
      <c r="O28" s="38">
        <f t="shared" si="1"/>
        <v>-32852554939</v>
      </c>
      <c r="P28" s="4"/>
      <c r="Q28" s="89">
        <v>-2076766939</v>
      </c>
    </row>
    <row r="29" spans="1:17" s="86" customFormat="1" ht="30" customHeight="1" x14ac:dyDescent="0.45">
      <c r="A29" s="30" t="s">
        <v>214</v>
      </c>
      <c r="B29" s="4"/>
      <c r="C29" s="8">
        <v>4500000</v>
      </c>
      <c r="D29" s="4"/>
      <c r="E29" s="8">
        <v>52381464750</v>
      </c>
      <c r="F29" s="4"/>
      <c r="G29" s="38">
        <v>-52572806858</v>
      </c>
      <c r="H29" s="4"/>
      <c r="I29" s="90">
        <f t="shared" si="0"/>
        <v>-191342108</v>
      </c>
      <c r="J29" s="4"/>
      <c r="K29" s="8">
        <v>4500000</v>
      </c>
      <c r="L29" s="4"/>
      <c r="M29" s="8">
        <v>52381464750</v>
      </c>
      <c r="N29" s="4"/>
      <c r="O29" s="38">
        <f t="shared" si="1"/>
        <v>-55443998628</v>
      </c>
      <c r="P29" s="4"/>
      <c r="Q29" s="89">
        <v>-3062533878</v>
      </c>
    </row>
    <row r="30" spans="1:17" s="86" customFormat="1" ht="30" customHeight="1" x14ac:dyDescent="0.45">
      <c r="A30" s="30" t="s">
        <v>44</v>
      </c>
      <c r="B30" s="4"/>
      <c r="C30" s="8">
        <v>1825689</v>
      </c>
      <c r="D30" s="4"/>
      <c r="E30" s="8">
        <v>16823438415</v>
      </c>
      <c r="F30" s="4"/>
      <c r="G30" s="38">
        <v>-15970470123</v>
      </c>
      <c r="H30" s="4"/>
      <c r="I30" s="90">
        <f t="shared" si="0"/>
        <v>852968292</v>
      </c>
      <c r="J30" s="4"/>
      <c r="K30" s="8">
        <v>1825689</v>
      </c>
      <c r="L30" s="4"/>
      <c r="M30" s="8">
        <v>16823438415</v>
      </c>
      <c r="N30" s="4"/>
      <c r="O30" s="38">
        <f t="shared" si="1"/>
        <v>-15834762020</v>
      </c>
      <c r="P30" s="4"/>
      <c r="Q30" s="38">
        <v>988676395</v>
      </c>
    </row>
    <row r="31" spans="1:17" s="86" customFormat="1" ht="30" customHeight="1" x14ac:dyDescent="0.45">
      <c r="A31" s="30" t="s">
        <v>213</v>
      </c>
      <c r="B31" s="4"/>
      <c r="C31" s="8">
        <v>4000000</v>
      </c>
      <c r="D31" s="4"/>
      <c r="E31" s="8">
        <v>6584587200</v>
      </c>
      <c r="F31" s="4"/>
      <c r="G31" s="38">
        <v>-6612221263</v>
      </c>
      <c r="H31" s="4"/>
      <c r="I31" s="90">
        <f t="shared" si="0"/>
        <v>-27634063</v>
      </c>
      <c r="J31" s="4"/>
      <c r="K31" s="8">
        <v>4000000</v>
      </c>
      <c r="L31" s="4"/>
      <c r="M31" s="8">
        <v>6584587200</v>
      </c>
      <c r="N31" s="4"/>
      <c r="O31" s="38">
        <f t="shared" si="1"/>
        <v>-6612221263</v>
      </c>
      <c r="P31" s="4"/>
      <c r="Q31" s="38">
        <v>-27634063</v>
      </c>
    </row>
    <row r="32" spans="1:17" s="86" customFormat="1" ht="30" customHeight="1" x14ac:dyDescent="0.45">
      <c r="A32" s="30" t="s">
        <v>215</v>
      </c>
      <c r="B32" s="4"/>
      <c r="C32" s="8">
        <v>4000000</v>
      </c>
      <c r="D32" s="4"/>
      <c r="E32" s="8">
        <v>22425768000</v>
      </c>
      <c r="F32" s="4"/>
      <c r="G32" s="38">
        <v>-19706311344</v>
      </c>
      <c r="H32" s="4"/>
      <c r="I32" s="90">
        <f t="shared" si="0"/>
        <v>2719456656</v>
      </c>
      <c r="J32" s="4"/>
      <c r="K32" s="8">
        <v>4000000</v>
      </c>
      <c r="L32" s="4"/>
      <c r="M32" s="8">
        <v>22425768000</v>
      </c>
      <c r="N32" s="4"/>
      <c r="O32" s="38">
        <f t="shared" si="1"/>
        <v>-19706311344</v>
      </c>
      <c r="P32" s="4"/>
      <c r="Q32" s="38">
        <v>2719456656</v>
      </c>
    </row>
    <row r="33" spans="1:19" s="104" customFormat="1" ht="30" customHeight="1" x14ac:dyDescent="0.45">
      <c r="A33" s="67" t="s">
        <v>45</v>
      </c>
      <c r="B33" s="103"/>
      <c r="C33" s="61">
        <v>16502</v>
      </c>
      <c r="D33" s="103"/>
      <c r="E33" s="61">
        <v>206076263114</v>
      </c>
      <c r="F33" s="103"/>
      <c r="G33" s="81">
        <v>-167792221353</v>
      </c>
      <c r="H33" s="103"/>
      <c r="I33" s="62">
        <f t="shared" ref="I33:I39" si="2">SUM(E33:G33)</f>
        <v>38284041761</v>
      </c>
      <c r="J33" s="103"/>
      <c r="K33" s="61">
        <v>16502</v>
      </c>
      <c r="L33" s="103"/>
      <c r="M33" s="61">
        <v>206076263114</v>
      </c>
      <c r="N33" s="103"/>
      <c r="O33" s="59">
        <f t="shared" si="1"/>
        <v>-170032314147</v>
      </c>
      <c r="P33" s="103"/>
      <c r="Q33" s="62">
        <v>36043948967</v>
      </c>
    </row>
    <row r="34" spans="1:19" s="104" customFormat="1" ht="30" customHeight="1" x14ac:dyDescent="0.45">
      <c r="A34" s="67" t="s">
        <v>46</v>
      </c>
      <c r="B34" s="103"/>
      <c r="C34" s="61">
        <v>159807</v>
      </c>
      <c r="D34" s="103"/>
      <c r="E34" s="61">
        <v>253164459562</v>
      </c>
      <c r="F34" s="103"/>
      <c r="G34" s="81">
        <v>-180107716476</v>
      </c>
      <c r="H34" s="103"/>
      <c r="I34" s="62">
        <f t="shared" si="2"/>
        <v>73056743086</v>
      </c>
      <c r="J34" s="103"/>
      <c r="K34" s="61">
        <v>159807</v>
      </c>
      <c r="L34" s="103"/>
      <c r="M34" s="61">
        <v>253164459562</v>
      </c>
      <c r="N34" s="103"/>
      <c r="O34" s="59">
        <f t="shared" si="1"/>
        <v>-179957271127</v>
      </c>
      <c r="P34" s="103"/>
      <c r="Q34" s="62">
        <v>73207188435</v>
      </c>
    </row>
    <row r="35" spans="1:19" s="104" customFormat="1" ht="30" customHeight="1" x14ac:dyDescent="0.45">
      <c r="A35" s="57" t="s">
        <v>217</v>
      </c>
      <c r="B35" s="53"/>
      <c r="C35" s="58">
        <v>1028000</v>
      </c>
      <c r="D35" s="53"/>
      <c r="E35" s="58">
        <v>576559498</v>
      </c>
      <c r="F35" s="53"/>
      <c r="G35" s="59">
        <v>-916542941</v>
      </c>
      <c r="H35" s="53"/>
      <c r="I35" s="62">
        <f t="shared" si="2"/>
        <v>-339983443</v>
      </c>
      <c r="J35" s="53"/>
      <c r="K35" s="58">
        <v>1028000</v>
      </c>
      <c r="L35" s="53"/>
      <c r="M35" s="58">
        <v>576559498</v>
      </c>
      <c r="N35" s="53"/>
      <c r="O35" s="59">
        <f>-M35+Q35</f>
        <v>-916542941</v>
      </c>
      <c r="P35" s="53"/>
      <c r="Q35" s="59">
        <v>-339983443</v>
      </c>
    </row>
    <row r="36" spans="1:19" s="104" customFormat="1" ht="30" customHeight="1" x14ac:dyDescent="0.45">
      <c r="A36" s="57" t="s">
        <v>68</v>
      </c>
      <c r="B36" s="53"/>
      <c r="C36" s="58">
        <v>99000</v>
      </c>
      <c r="D36" s="53"/>
      <c r="E36" s="58">
        <v>39600000</v>
      </c>
      <c r="F36" s="53"/>
      <c r="G36" s="59">
        <v>-54040081</v>
      </c>
      <c r="H36" s="53"/>
      <c r="I36" s="62">
        <f t="shared" si="2"/>
        <v>-14440081</v>
      </c>
      <c r="J36" s="53"/>
      <c r="K36" s="58">
        <v>99000</v>
      </c>
      <c r="L36" s="53"/>
      <c r="M36" s="58">
        <v>39600000</v>
      </c>
      <c r="N36" s="53"/>
      <c r="O36" s="59">
        <v>-54040081</v>
      </c>
      <c r="P36" s="53"/>
      <c r="Q36" s="59">
        <v>-14440081</v>
      </c>
      <c r="S36" s="105"/>
    </row>
    <row r="37" spans="1:19" s="104" customFormat="1" ht="30" customHeight="1" x14ac:dyDescent="0.45">
      <c r="A37" s="57" t="s">
        <v>219</v>
      </c>
      <c r="B37" s="53"/>
      <c r="C37" s="58">
        <v>6000</v>
      </c>
      <c r="D37" s="53"/>
      <c r="E37" s="58">
        <v>1140000</v>
      </c>
      <c r="F37" s="53"/>
      <c r="G37" s="59">
        <v>-1439630</v>
      </c>
      <c r="H37" s="53"/>
      <c r="I37" s="62">
        <f t="shared" si="2"/>
        <v>-299630</v>
      </c>
      <c r="J37" s="53"/>
      <c r="K37" s="58">
        <v>6000</v>
      </c>
      <c r="L37" s="53"/>
      <c r="M37" s="58">
        <v>1140000</v>
      </c>
      <c r="N37" s="53"/>
      <c r="O37" s="59">
        <v>-1439630</v>
      </c>
      <c r="P37" s="53"/>
      <c r="Q37" s="59">
        <v>-299630</v>
      </c>
      <c r="S37" s="106"/>
    </row>
    <row r="38" spans="1:19" s="104" customFormat="1" ht="30" customHeight="1" x14ac:dyDescent="0.45">
      <c r="A38" s="57" t="s">
        <v>220</v>
      </c>
      <c r="B38" s="53"/>
      <c r="C38" s="58">
        <v>50000</v>
      </c>
      <c r="D38" s="53"/>
      <c r="E38" s="58">
        <v>3600000</v>
      </c>
      <c r="F38" s="53"/>
      <c r="G38" s="59">
        <v>-3599073</v>
      </c>
      <c r="H38" s="53"/>
      <c r="I38" s="62">
        <f t="shared" si="2"/>
        <v>927</v>
      </c>
      <c r="J38" s="53"/>
      <c r="K38" s="58">
        <v>50000</v>
      </c>
      <c r="L38" s="53"/>
      <c r="M38" s="58">
        <v>3600000</v>
      </c>
      <c r="N38" s="53"/>
      <c r="O38" s="59">
        <v>-3599073</v>
      </c>
      <c r="P38" s="53"/>
      <c r="Q38" s="59">
        <v>927</v>
      </c>
      <c r="S38" s="106"/>
    </row>
    <row r="39" spans="1:19" s="104" customFormat="1" ht="30" customHeight="1" x14ac:dyDescent="0.45">
      <c r="A39" s="57" t="s">
        <v>218</v>
      </c>
      <c r="B39" s="53"/>
      <c r="C39" s="58">
        <v>250000</v>
      </c>
      <c r="D39" s="53"/>
      <c r="E39" s="58">
        <v>4000000</v>
      </c>
      <c r="F39" s="53"/>
      <c r="G39" s="59">
        <v>-3998970</v>
      </c>
      <c r="H39" s="53"/>
      <c r="I39" s="62">
        <f t="shared" si="2"/>
        <v>1030</v>
      </c>
      <c r="J39" s="53"/>
      <c r="K39" s="58">
        <v>250000</v>
      </c>
      <c r="L39" s="53"/>
      <c r="M39" s="58">
        <v>4000000</v>
      </c>
      <c r="N39" s="53"/>
      <c r="O39" s="59">
        <v>-3998970</v>
      </c>
      <c r="P39" s="53"/>
      <c r="Q39" s="59">
        <v>1030</v>
      </c>
      <c r="S39" s="106"/>
    </row>
    <row r="40" spans="1:19" s="85" customFormat="1" ht="30" customHeight="1" thickBot="1" x14ac:dyDescent="0.6">
      <c r="A40" s="21" t="s">
        <v>47</v>
      </c>
      <c r="B40" s="21"/>
      <c r="C40" s="31">
        <f>SUM(C7:C39)</f>
        <v>1013308031</v>
      </c>
      <c r="D40" s="21"/>
      <c r="E40" s="31">
        <f>SUM(E7:E39)</f>
        <v>2993962944025</v>
      </c>
      <c r="F40" s="21"/>
      <c r="G40" s="40">
        <f>SUM(G7:G39)</f>
        <v>-2778738916498</v>
      </c>
      <c r="H40" s="21"/>
      <c r="I40" s="102">
        <f>SUM(I7:I39)</f>
        <v>215224027527</v>
      </c>
      <c r="J40" s="21"/>
      <c r="K40" s="31">
        <f>SUM(K7:K39)</f>
        <v>1013308031</v>
      </c>
      <c r="L40" s="21"/>
      <c r="M40" s="31">
        <f>SUM(M7:M39)</f>
        <v>2993962944025</v>
      </c>
      <c r="N40" s="21"/>
      <c r="O40" s="40">
        <f>SUM(O7:O39)</f>
        <v>-3620084165778</v>
      </c>
      <c r="P40" s="21"/>
      <c r="Q40" s="48">
        <f>SUM(Q7:Q39)</f>
        <v>-626121221753</v>
      </c>
    </row>
  </sheetData>
  <mergeCells count="7">
    <mergeCell ref="A1:Q1"/>
    <mergeCell ref="A2:Q2"/>
    <mergeCell ref="A3:Q3"/>
    <mergeCell ref="A4:Q4"/>
    <mergeCell ref="A5:A6"/>
    <mergeCell ref="C5:I5"/>
    <mergeCell ref="K5:Q5"/>
  </mergeCells>
  <pageMargins left="0.39" right="0.39" top="0.39" bottom="0.39" header="0" footer="0"/>
  <pageSetup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AW25"/>
  <sheetViews>
    <sheetView rightToLeft="1" view="pageBreakPreview" topLeftCell="A7" zoomScaleNormal="100" zoomScaleSheetLayoutView="100" workbookViewId="0">
      <selection activeCell="A22" sqref="A22:AW22"/>
    </sheetView>
  </sheetViews>
  <sheetFormatPr defaultRowHeight="30" customHeight="1" x14ac:dyDescent="0.45"/>
  <cols>
    <col min="1" max="1" width="29.7109375" style="53" customWidth="1"/>
    <col min="2" max="2" width="1.28515625" style="53" customWidth="1"/>
    <col min="3" max="3" width="13" style="53" customWidth="1"/>
    <col min="4" max="4" width="1.28515625" style="53" customWidth="1"/>
    <col min="5" max="5" width="13" style="53" customWidth="1"/>
    <col min="6" max="6" width="1.28515625" style="53" customWidth="1"/>
    <col min="7" max="7" width="6.42578125" style="53" customWidth="1"/>
    <col min="8" max="8" width="1.28515625" style="53" customWidth="1"/>
    <col min="9" max="9" width="9.140625" style="53" customWidth="1"/>
    <col min="10" max="10" width="1.28515625" style="53" customWidth="1"/>
    <col min="11" max="11" width="9.140625" style="53" customWidth="1"/>
    <col min="12" max="12" width="1.28515625" style="53" customWidth="1"/>
    <col min="13" max="13" width="2.5703125" style="53" customWidth="1"/>
    <col min="14" max="14" width="1.28515625" style="53" customWidth="1"/>
    <col min="15" max="15" width="9.140625" style="53" customWidth="1"/>
    <col min="16" max="16" width="1.28515625" style="53" customWidth="1"/>
    <col min="17" max="17" width="2.5703125" style="53" customWidth="1"/>
    <col min="18" max="20" width="1.28515625" style="53" customWidth="1"/>
    <col min="21" max="21" width="6.42578125" style="53" customWidth="1"/>
    <col min="22" max="22" width="1.28515625" style="53" customWidth="1"/>
    <col min="23" max="23" width="2.5703125" style="53" customWidth="1"/>
    <col min="24" max="26" width="1.28515625" style="53" customWidth="1"/>
    <col min="27" max="27" width="6.42578125" style="53" customWidth="1"/>
    <col min="28" max="28" width="1.28515625" style="53" customWidth="1"/>
    <col min="29" max="29" width="2.5703125" style="53" customWidth="1"/>
    <col min="30" max="32" width="1.28515625" style="53" customWidth="1"/>
    <col min="33" max="33" width="9.140625" style="53" customWidth="1"/>
    <col min="34" max="34" width="1.28515625" style="53" customWidth="1"/>
    <col min="35" max="35" width="2.5703125" style="53" customWidth="1"/>
    <col min="36" max="36" width="1.28515625" style="53" customWidth="1"/>
    <col min="37" max="37" width="11.42578125" style="53" customWidth="1"/>
    <col min="38" max="38" width="1.28515625" style="53" customWidth="1"/>
    <col min="39" max="39" width="2.5703125" style="53" customWidth="1"/>
    <col min="40" max="40" width="1.28515625" style="53" customWidth="1"/>
    <col min="41" max="41" width="9.140625" style="53" customWidth="1"/>
    <col min="42" max="42" width="1.28515625" style="53" customWidth="1"/>
    <col min="43" max="43" width="2.5703125" style="53" customWidth="1"/>
    <col min="44" max="44" width="1.28515625" style="53" customWidth="1"/>
    <col min="45" max="45" width="11.7109375" style="53" customWidth="1"/>
    <col min="46" max="47" width="1.28515625" style="53" customWidth="1"/>
    <col min="48" max="48" width="13" style="53" customWidth="1"/>
    <col min="49" max="49" width="7.7109375" style="53" customWidth="1"/>
    <col min="50" max="50" width="0.28515625" style="51" customWidth="1"/>
    <col min="51" max="16384" width="9.140625" style="51"/>
  </cols>
  <sheetData>
    <row r="1" spans="1:49" ht="30" customHeight="1" x14ac:dyDescent="0.45">
      <c r="A1" s="134" t="s">
        <v>203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Q1" s="134"/>
      <c r="AR1" s="134"/>
      <c r="AS1" s="134"/>
      <c r="AT1" s="134"/>
      <c r="AU1" s="134"/>
      <c r="AV1" s="134"/>
      <c r="AW1" s="134"/>
    </row>
    <row r="2" spans="1:49" ht="30" customHeight="1" x14ac:dyDescent="0.45">
      <c r="A2" s="134" t="s">
        <v>205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</row>
    <row r="3" spans="1:49" ht="30" customHeight="1" x14ac:dyDescent="0.45">
      <c r="A3" s="134" t="s">
        <v>209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</row>
    <row r="4" spans="1:49" ht="30" customHeight="1" x14ac:dyDescent="0.45">
      <c r="A4" s="143" t="s">
        <v>48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</row>
    <row r="5" spans="1:49" ht="30" customHeight="1" x14ac:dyDescent="0.45">
      <c r="A5" s="132"/>
      <c r="B5" s="132"/>
      <c r="C5" s="132"/>
      <c r="D5" s="132"/>
      <c r="E5" s="132"/>
      <c r="F5" s="132"/>
      <c r="G5" s="132"/>
      <c r="I5" s="147" t="s">
        <v>6</v>
      </c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C5" s="147" t="s">
        <v>210</v>
      </c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</row>
    <row r="6" spans="1:49" ht="30" customHeight="1" x14ac:dyDescent="0.45">
      <c r="A6" s="147" t="s">
        <v>49</v>
      </c>
      <c r="B6" s="147"/>
      <c r="C6" s="147"/>
      <c r="D6" s="147"/>
      <c r="E6" s="147"/>
      <c r="F6" s="147"/>
      <c r="G6" s="147"/>
      <c r="I6" s="147" t="s">
        <v>50</v>
      </c>
      <c r="J6" s="147"/>
      <c r="K6" s="147"/>
      <c r="M6" s="147" t="s">
        <v>51</v>
      </c>
      <c r="N6" s="147"/>
      <c r="O6" s="147"/>
      <c r="Q6" s="147" t="s">
        <v>52</v>
      </c>
      <c r="R6" s="147"/>
      <c r="S6" s="147"/>
      <c r="T6" s="147"/>
      <c r="U6" s="147"/>
      <c r="W6" s="147" t="s">
        <v>53</v>
      </c>
      <c r="X6" s="147"/>
      <c r="Y6" s="147"/>
      <c r="Z6" s="147"/>
      <c r="AA6" s="147"/>
      <c r="AC6" s="147" t="s">
        <v>50</v>
      </c>
      <c r="AD6" s="147"/>
      <c r="AE6" s="147"/>
      <c r="AF6" s="147"/>
      <c r="AG6" s="147"/>
      <c r="AI6" s="147" t="s">
        <v>51</v>
      </c>
      <c r="AJ6" s="147"/>
      <c r="AK6" s="147"/>
      <c r="AM6" s="147" t="s">
        <v>52</v>
      </c>
      <c r="AN6" s="147"/>
      <c r="AO6" s="147"/>
      <c r="AQ6" s="147" t="s">
        <v>53</v>
      </c>
      <c r="AR6" s="147"/>
      <c r="AS6" s="147"/>
    </row>
    <row r="7" spans="1:49" ht="30" customHeight="1" x14ac:dyDescent="0.45">
      <c r="A7" s="137"/>
      <c r="B7" s="137"/>
      <c r="C7" s="137"/>
      <c r="D7" s="137"/>
      <c r="E7" s="137"/>
      <c r="F7" s="137"/>
      <c r="G7" s="137"/>
      <c r="I7" s="137"/>
      <c r="J7" s="137"/>
      <c r="K7" s="137"/>
      <c r="M7" s="137"/>
      <c r="N7" s="137"/>
      <c r="O7" s="137"/>
      <c r="Q7" s="137"/>
      <c r="R7" s="137"/>
      <c r="S7" s="137"/>
      <c r="T7" s="137"/>
      <c r="U7" s="137"/>
      <c r="W7" s="137"/>
      <c r="X7" s="137"/>
      <c r="Y7" s="137"/>
      <c r="Z7" s="137"/>
      <c r="AA7" s="137"/>
      <c r="AC7" s="137"/>
      <c r="AD7" s="137"/>
      <c r="AE7" s="137"/>
      <c r="AF7" s="137"/>
      <c r="AG7" s="137"/>
      <c r="AI7" s="137"/>
      <c r="AJ7" s="137"/>
      <c r="AK7" s="137"/>
      <c r="AM7" s="137"/>
      <c r="AN7" s="137"/>
      <c r="AO7" s="137"/>
      <c r="AQ7" s="137"/>
      <c r="AR7" s="137"/>
      <c r="AS7" s="137"/>
    </row>
    <row r="8" spans="1:49" ht="30" customHeight="1" x14ac:dyDescent="0.45">
      <c r="A8" s="143" t="s">
        <v>54</v>
      </c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</row>
    <row r="9" spans="1:49" ht="30" customHeight="1" x14ac:dyDescent="0.45">
      <c r="C9" s="147" t="s">
        <v>6</v>
      </c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Y9" s="147" t="s">
        <v>210</v>
      </c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</row>
    <row r="10" spans="1:49" ht="30" customHeight="1" x14ac:dyDescent="0.45">
      <c r="A10" s="76" t="s">
        <v>49</v>
      </c>
      <c r="C10" s="55" t="s">
        <v>55</v>
      </c>
      <c r="D10" s="54"/>
      <c r="E10" s="55" t="s">
        <v>56</v>
      </c>
      <c r="F10" s="54"/>
      <c r="G10" s="138" t="s">
        <v>57</v>
      </c>
      <c r="H10" s="138"/>
      <c r="I10" s="138"/>
      <c r="J10" s="54"/>
      <c r="K10" s="138" t="s">
        <v>58</v>
      </c>
      <c r="L10" s="138"/>
      <c r="M10" s="138"/>
      <c r="N10" s="54"/>
      <c r="O10" s="138" t="s">
        <v>51</v>
      </c>
      <c r="P10" s="138"/>
      <c r="Q10" s="138"/>
      <c r="R10" s="54"/>
      <c r="S10" s="138" t="s">
        <v>52</v>
      </c>
      <c r="T10" s="138"/>
      <c r="U10" s="138"/>
      <c r="V10" s="138"/>
      <c r="W10" s="138"/>
      <c r="Y10" s="138" t="s">
        <v>55</v>
      </c>
      <c r="Z10" s="138"/>
      <c r="AA10" s="138"/>
      <c r="AB10" s="138"/>
      <c r="AC10" s="138"/>
      <c r="AD10" s="54"/>
      <c r="AE10" s="138" t="s">
        <v>56</v>
      </c>
      <c r="AF10" s="138"/>
      <c r="AG10" s="138"/>
      <c r="AH10" s="138"/>
      <c r="AI10" s="138"/>
      <c r="AJ10" s="54"/>
      <c r="AK10" s="138" t="s">
        <v>57</v>
      </c>
      <c r="AL10" s="138"/>
      <c r="AM10" s="138"/>
      <c r="AN10" s="54"/>
      <c r="AO10" s="138" t="s">
        <v>58</v>
      </c>
      <c r="AP10" s="138"/>
      <c r="AQ10" s="138"/>
      <c r="AR10" s="54"/>
      <c r="AS10" s="138" t="s">
        <v>51</v>
      </c>
      <c r="AT10" s="138"/>
      <c r="AU10" s="54"/>
      <c r="AV10" s="55" t="s">
        <v>52</v>
      </c>
    </row>
    <row r="11" spans="1:49" ht="30" customHeight="1" x14ac:dyDescent="0.45">
      <c r="A11" s="53" t="s">
        <v>43</v>
      </c>
      <c r="C11" s="53" t="s">
        <v>59</v>
      </c>
      <c r="E11" s="53" t="s">
        <v>60</v>
      </c>
      <c r="G11" s="132" t="s">
        <v>61</v>
      </c>
      <c r="H11" s="132"/>
      <c r="I11" s="132"/>
      <c r="K11" s="145">
        <v>1000</v>
      </c>
      <c r="L11" s="145"/>
      <c r="M11" s="145"/>
      <c r="O11" s="145">
        <v>3220</v>
      </c>
      <c r="P11" s="145"/>
      <c r="Q11" s="145"/>
      <c r="S11" s="132" t="s">
        <v>62</v>
      </c>
      <c r="T11" s="132"/>
      <c r="U11" s="132"/>
      <c r="V11" s="132"/>
      <c r="W11" s="132"/>
      <c r="Y11" s="146" t="s">
        <v>61</v>
      </c>
      <c r="Z11" s="146"/>
      <c r="AA11" s="146"/>
      <c r="AB11" s="146"/>
      <c r="AC11" s="146"/>
      <c r="AE11" s="132" t="s">
        <v>61</v>
      </c>
      <c r="AF11" s="132"/>
      <c r="AG11" s="132"/>
      <c r="AH11" s="132"/>
      <c r="AI11" s="132"/>
      <c r="AK11" s="132" t="s">
        <v>61</v>
      </c>
      <c r="AL11" s="132"/>
      <c r="AM11" s="132"/>
      <c r="AO11" s="145" t="s">
        <v>61</v>
      </c>
      <c r="AP11" s="145"/>
      <c r="AQ11" s="145"/>
      <c r="AS11" s="145" t="s">
        <v>61</v>
      </c>
      <c r="AT11" s="145"/>
      <c r="AV11" s="53" t="s">
        <v>61</v>
      </c>
    </row>
    <row r="12" spans="1:49" ht="30" customHeight="1" x14ac:dyDescent="0.45">
      <c r="A12" s="53" t="s">
        <v>63</v>
      </c>
      <c r="C12" s="53" t="s">
        <v>59</v>
      </c>
      <c r="E12" s="53" t="s">
        <v>60</v>
      </c>
      <c r="G12" s="132" t="s">
        <v>61</v>
      </c>
      <c r="H12" s="132"/>
      <c r="I12" s="132"/>
      <c r="K12" s="145">
        <v>4693000</v>
      </c>
      <c r="L12" s="145"/>
      <c r="M12" s="145"/>
      <c r="O12" s="145">
        <v>3470</v>
      </c>
      <c r="P12" s="145"/>
      <c r="Q12" s="145"/>
      <c r="S12" s="132" t="s">
        <v>62</v>
      </c>
      <c r="T12" s="132"/>
      <c r="U12" s="132"/>
      <c r="V12" s="132"/>
      <c r="W12" s="132"/>
      <c r="Y12" s="132" t="s">
        <v>61</v>
      </c>
      <c r="Z12" s="132"/>
      <c r="AA12" s="132"/>
      <c r="AB12" s="132"/>
      <c r="AC12" s="132"/>
      <c r="AE12" s="132" t="s">
        <v>61</v>
      </c>
      <c r="AF12" s="132"/>
      <c r="AG12" s="132"/>
      <c r="AH12" s="132"/>
      <c r="AI12" s="132"/>
      <c r="AK12" s="132" t="s">
        <v>61</v>
      </c>
      <c r="AL12" s="132"/>
      <c r="AM12" s="132"/>
      <c r="AO12" s="145" t="s">
        <v>61</v>
      </c>
      <c r="AP12" s="145"/>
      <c r="AQ12" s="145"/>
      <c r="AS12" s="145" t="s">
        <v>61</v>
      </c>
      <c r="AT12" s="145"/>
      <c r="AV12" s="53" t="s">
        <v>61</v>
      </c>
    </row>
    <row r="13" spans="1:49" ht="30" customHeight="1" x14ac:dyDescent="0.45">
      <c r="A13" s="53" t="s">
        <v>64</v>
      </c>
      <c r="C13" s="53" t="s">
        <v>59</v>
      </c>
      <c r="E13" s="53" t="s">
        <v>60</v>
      </c>
      <c r="G13" s="132" t="s">
        <v>61</v>
      </c>
      <c r="H13" s="132"/>
      <c r="I13" s="132"/>
      <c r="K13" s="145">
        <v>2151000</v>
      </c>
      <c r="L13" s="145"/>
      <c r="M13" s="145"/>
      <c r="O13" s="145">
        <v>3720</v>
      </c>
      <c r="P13" s="145"/>
      <c r="Q13" s="145"/>
      <c r="S13" s="132" t="s">
        <v>62</v>
      </c>
      <c r="T13" s="132"/>
      <c r="U13" s="132"/>
      <c r="V13" s="132"/>
      <c r="W13" s="132"/>
      <c r="Y13" s="132" t="s">
        <v>61</v>
      </c>
      <c r="Z13" s="132"/>
      <c r="AA13" s="132"/>
      <c r="AB13" s="132"/>
      <c r="AC13" s="132"/>
      <c r="AE13" s="132" t="s">
        <v>61</v>
      </c>
      <c r="AF13" s="132"/>
      <c r="AG13" s="132"/>
      <c r="AH13" s="132"/>
      <c r="AI13" s="132"/>
      <c r="AK13" s="132" t="s">
        <v>61</v>
      </c>
      <c r="AL13" s="132"/>
      <c r="AM13" s="132"/>
      <c r="AO13" s="145" t="s">
        <v>61</v>
      </c>
      <c r="AP13" s="145"/>
      <c r="AQ13" s="145"/>
      <c r="AS13" s="145" t="s">
        <v>61</v>
      </c>
      <c r="AT13" s="145"/>
      <c r="AV13" s="53" t="s">
        <v>61</v>
      </c>
    </row>
    <row r="14" spans="1:49" ht="30" customHeight="1" x14ac:dyDescent="0.45">
      <c r="A14" s="53" t="s">
        <v>65</v>
      </c>
      <c r="C14" s="53" t="s">
        <v>59</v>
      </c>
      <c r="E14" s="53" t="s">
        <v>60</v>
      </c>
      <c r="G14" s="132" t="s">
        <v>61</v>
      </c>
      <c r="H14" s="132"/>
      <c r="I14" s="132"/>
      <c r="K14" s="145">
        <v>5000000</v>
      </c>
      <c r="L14" s="145"/>
      <c r="M14" s="145"/>
      <c r="O14" s="145">
        <v>4220</v>
      </c>
      <c r="P14" s="145"/>
      <c r="Q14" s="145"/>
      <c r="S14" s="132" t="s">
        <v>62</v>
      </c>
      <c r="T14" s="132"/>
      <c r="U14" s="132"/>
      <c r="V14" s="132"/>
      <c r="W14" s="132"/>
      <c r="Y14" s="132" t="s">
        <v>61</v>
      </c>
      <c r="Z14" s="132"/>
      <c r="AA14" s="132"/>
      <c r="AB14" s="132"/>
      <c r="AC14" s="132"/>
      <c r="AE14" s="132" t="s">
        <v>61</v>
      </c>
      <c r="AF14" s="132"/>
      <c r="AG14" s="132"/>
      <c r="AH14" s="132"/>
      <c r="AI14" s="132"/>
      <c r="AK14" s="132" t="s">
        <v>61</v>
      </c>
      <c r="AL14" s="132"/>
      <c r="AM14" s="132"/>
      <c r="AO14" s="145" t="s">
        <v>61</v>
      </c>
      <c r="AP14" s="145"/>
      <c r="AQ14" s="145"/>
      <c r="AS14" s="145" t="s">
        <v>61</v>
      </c>
      <c r="AT14" s="145"/>
      <c r="AV14" s="53" t="s">
        <v>61</v>
      </c>
    </row>
    <row r="15" spans="1:49" ht="30" customHeight="1" x14ac:dyDescent="0.45">
      <c r="A15" s="53" t="s">
        <v>66</v>
      </c>
      <c r="C15" s="53" t="s">
        <v>59</v>
      </c>
      <c r="E15" s="53" t="s">
        <v>60</v>
      </c>
      <c r="G15" s="132" t="s">
        <v>61</v>
      </c>
      <c r="H15" s="132"/>
      <c r="I15" s="132"/>
      <c r="K15" s="145">
        <v>3000000</v>
      </c>
      <c r="L15" s="145"/>
      <c r="M15" s="145"/>
      <c r="O15" s="145">
        <v>5220</v>
      </c>
      <c r="P15" s="145"/>
      <c r="Q15" s="145"/>
      <c r="S15" s="132" t="s">
        <v>62</v>
      </c>
      <c r="T15" s="132"/>
      <c r="U15" s="132"/>
      <c r="V15" s="132"/>
      <c r="W15" s="132"/>
      <c r="Y15" s="132" t="s">
        <v>61</v>
      </c>
      <c r="Z15" s="132"/>
      <c r="AA15" s="132"/>
      <c r="AB15" s="132"/>
      <c r="AC15" s="132"/>
      <c r="AE15" s="132" t="s">
        <v>61</v>
      </c>
      <c r="AF15" s="132"/>
      <c r="AG15" s="132"/>
      <c r="AH15" s="132"/>
      <c r="AI15" s="132"/>
      <c r="AK15" s="132" t="s">
        <v>61</v>
      </c>
      <c r="AL15" s="132"/>
      <c r="AM15" s="132"/>
      <c r="AO15" s="145" t="s">
        <v>61</v>
      </c>
      <c r="AP15" s="145"/>
      <c r="AQ15" s="145"/>
      <c r="AS15" s="145" t="s">
        <v>61</v>
      </c>
      <c r="AT15" s="145"/>
      <c r="AV15" s="53" t="s">
        <v>61</v>
      </c>
    </row>
    <row r="16" spans="1:49" ht="30" customHeight="1" x14ac:dyDescent="0.45">
      <c r="A16" s="53" t="s">
        <v>67</v>
      </c>
      <c r="C16" s="53" t="s">
        <v>59</v>
      </c>
      <c r="E16" s="53" t="s">
        <v>60</v>
      </c>
      <c r="G16" s="132" t="s">
        <v>61</v>
      </c>
      <c r="H16" s="132"/>
      <c r="I16" s="132"/>
      <c r="K16" s="145">
        <v>100000</v>
      </c>
      <c r="L16" s="145"/>
      <c r="M16" s="145"/>
      <c r="O16" s="145">
        <v>5720</v>
      </c>
      <c r="P16" s="145"/>
      <c r="Q16" s="145"/>
      <c r="S16" s="132" t="s">
        <v>62</v>
      </c>
      <c r="T16" s="132"/>
      <c r="U16" s="132"/>
      <c r="V16" s="132"/>
      <c r="W16" s="132"/>
      <c r="Y16" s="132" t="s">
        <v>61</v>
      </c>
      <c r="Z16" s="132"/>
      <c r="AA16" s="132"/>
      <c r="AB16" s="132"/>
      <c r="AC16" s="132"/>
      <c r="AE16" s="132" t="s">
        <v>61</v>
      </c>
      <c r="AF16" s="132"/>
      <c r="AG16" s="132"/>
      <c r="AH16" s="132"/>
      <c r="AI16" s="132"/>
      <c r="AK16" s="132" t="s">
        <v>61</v>
      </c>
      <c r="AL16" s="132"/>
      <c r="AM16" s="132"/>
      <c r="AO16" s="145" t="s">
        <v>61</v>
      </c>
      <c r="AP16" s="145"/>
      <c r="AQ16" s="145"/>
      <c r="AS16" s="145" t="s">
        <v>61</v>
      </c>
      <c r="AT16" s="145"/>
      <c r="AV16" s="53" t="s">
        <v>61</v>
      </c>
    </row>
    <row r="17" spans="1:49" ht="30" customHeight="1" x14ac:dyDescent="0.45">
      <c r="A17" s="53" t="s">
        <v>68</v>
      </c>
      <c r="C17" s="53" t="s">
        <v>59</v>
      </c>
      <c r="E17" s="53" t="s">
        <v>60</v>
      </c>
      <c r="G17" s="132" t="s">
        <v>61</v>
      </c>
      <c r="H17" s="132"/>
      <c r="I17" s="132"/>
      <c r="K17" s="145">
        <v>100000</v>
      </c>
      <c r="L17" s="145"/>
      <c r="M17" s="145"/>
      <c r="O17" s="145">
        <v>1900</v>
      </c>
      <c r="P17" s="145"/>
      <c r="Q17" s="145"/>
      <c r="S17" s="132" t="s">
        <v>69</v>
      </c>
      <c r="T17" s="132"/>
      <c r="U17" s="132"/>
      <c r="V17" s="132"/>
      <c r="W17" s="132"/>
      <c r="Y17" s="132" t="s">
        <v>59</v>
      </c>
      <c r="Z17" s="132"/>
      <c r="AA17" s="132"/>
      <c r="AB17" s="132"/>
      <c r="AC17" s="132"/>
      <c r="AE17" s="132" t="s">
        <v>60</v>
      </c>
      <c r="AF17" s="132"/>
      <c r="AG17" s="132"/>
      <c r="AH17" s="132"/>
      <c r="AI17" s="132"/>
      <c r="AK17" s="132" t="s">
        <v>61</v>
      </c>
      <c r="AL17" s="132"/>
      <c r="AM17" s="132"/>
      <c r="AO17" s="145">
        <v>99000</v>
      </c>
      <c r="AP17" s="145"/>
      <c r="AQ17" s="145"/>
      <c r="AS17" s="145">
        <v>1900</v>
      </c>
      <c r="AT17" s="145"/>
      <c r="AV17" s="53" t="s">
        <v>69</v>
      </c>
    </row>
    <row r="18" spans="1:49" ht="30" customHeight="1" x14ac:dyDescent="0.45">
      <c r="A18" s="53" t="s">
        <v>218</v>
      </c>
      <c r="C18" s="53" t="s">
        <v>61</v>
      </c>
      <c r="E18" s="53" t="s">
        <v>61</v>
      </c>
      <c r="G18" s="132" t="s">
        <v>61</v>
      </c>
      <c r="H18" s="132"/>
      <c r="I18" s="132"/>
      <c r="K18" s="145" t="s">
        <v>61</v>
      </c>
      <c r="L18" s="145"/>
      <c r="M18" s="145"/>
      <c r="O18" s="145" t="s">
        <v>61</v>
      </c>
      <c r="P18" s="145"/>
      <c r="Q18" s="145"/>
      <c r="S18" s="132" t="s">
        <v>61</v>
      </c>
      <c r="T18" s="132"/>
      <c r="U18" s="132"/>
      <c r="V18" s="132"/>
      <c r="W18" s="132"/>
      <c r="Y18" s="132" t="s">
        <v>59</v>
      </c>
      <c r="Z18" s="132"/>
      <c r="AA18" s="132"/>
      <c r="AB18" s="132"/>
      <c r="AC18" s="132"/>
      <c r="AE18" s="132" t="s">
        <v>60</v>
      </c>
      <c r="AF18" s="132"/>
      <c r="AG18" s="132"/>
      <c r="AH18" s="132"/>
      <c r="AI18" s="132"/>
      <c r="AK18" s="132" t="s">
        <v>61</v>
      </c>
      <c r="AL18" s="132"/>
      <c r="AM18" s="132"/>
      <c r="AO18" s="145">
        <v>250000</v>
      </c>
      <c r="AP18" s="145"/>
      <c r="AQ18" s="145"/>
      <c r="AS18" s="145">
        <v>2800</v>
      </c>
      <c r="AT18" s="145"/>
      <c r="AV18" s="53" t="s">
        <v>69</v>
      </c>
    </row>
    <row r="19" spans="1:49" ht="30" customHeight="1" x14ac:dyDescent="0.45">
      <c r="A19" s="53" t="s">
        <v>220</v>
      </c>
      <c r="C19" s="53" t="s">
        <v>61</v>
      </c>
      <c r="E19" s="53" t="s">
        <v>61</v>
      </c>
      <c r="G19" s="132" t="s">
        <v>61</v>
      </c>
      <c r="H19" s="132"/>
      <c r="I19" s="132"/>
      <c r="K19" s="145" t="s">
        <v>61</v>
      </c>
      <c r="L19" s="145"/>
      <c r="M19" s="145"/>
      <c r="O19" s="145" t="s">
        <v>61</v>
      </c>
      <c r="P19" s="145"/>
      <c r="Q19" s="145"/>
      <c r="S19" s="132" t="s">
        <v>61</v>
      </c>
      <c r="T19" s="132"/>
      <c r="U19" s="132"/>
      <c r="V19" s="132"/>
      <c r="W19" s="132"/>
      <c r="Y19" s="132" t="s">
        <v>59</v>
      </c>
      <c r="Z19" s="132"/>
      <c r="AA19" s="132"/>
      <c r="AB19" s="132"/>
      <c r="AC19" s="132"/>
      <c r="AE19" s="132" t="s">
        <v>60</v>
      </c>
      <c r="AF19" s="132"/>
      <c r="AG19" s="132"/>
      <c r="AH19" s="132"/>
      <c r="AI19" s="132"/>
      <c r="AK19" s="132" t="s">
        <v>61</v>
      </c>
      <c r="AL19" s="132"/>
      <c r="AM19" s="132"/>
      <c r="AO19" s="145">
        <v>50000</v>
      </c>
      <c r="AP19" s="145"/>
      <c r="AQ19" s="145"/>
      <c r="AS19" s="145">
        <v>2600</v>
      </c>
      <c r="AT19" s="145"/>
      <c r="AV19" s="53" t="s">
        <v>69</v>
      </c>
    </row>
    <row r="20" spans="1:49" ht="30" customHeight="1" x14ac:dyDescent="0.45">
      <c r="A20" s="53" t="s">
        <v>219</v>
      </c>
      <c r="C20" s="53" t="s">
        <v>61</v>
      </c>
      <c r="E20" s="53" t="s">
        <v>61</v>
      </c>
      <c r="G20" s="132" t="s">
        <v>61</v>
      </c>
      <c r="H20" s="132"/>
      <c r="I20" s="132"/>
      <c r="K20" s="145" t="s">
        <v>61</v>
      </c>
      <c r="L20" s="145"/>
      <c r="M20" s="145"/>
      <c r="O20" s="145" t="s">
        <v>61</v>
      </c>
      <c r="P20" s="145"/>
      <c r="Q20" s="145"/>
      <c r="S20" s="132" t="s">
        <v>61</v>
      </c>
      <c r="T20" s="132"/>
      <c r="U20" s="132"/>
      <c r="V20" s="132"/>
      <c r="W20" s="132"/>
      <c r="Y20" s="132" t="s">
        <v>59</v>
      </c>
      <c r="Z20" s="132"/>
      <c r="AA20" s="132"/>
      <c r="AB20" s="132"/>
      <c r="AC20" s="132"/>
      <c r="AE20" s="132" t="s">
        <v>60</v>
      </c>
      <c r="AF20" s="132"/>
      <c r="AG20" s="132"/>
      <c r="AH20" s="132"/>
      <c r="AI20" s="132"/>
      <c r="AK20" s="132" t="s">
        <v>61</v>
      </c>
      <c r="AL20" s="132"/>
      <c r="AM20" s="132"/>
      <c r="AO20" s="145">
        <v>6000</v>
      </c>
      <c r="AP20" s="145"/>
      <c r="AQ20" s="145"/>
      <c r="AS20" s="145">
        <v>2200</v>
      </c>
      <c r="AT20" s="145"/>
      <c r="AV20" s="53" t="s">
        <v>69</v>
      </c>
    </row>
    <row r="21" spans="1:49" ht="30" customHeight="1" x14ac:dyDescent="0.45">
      <c r="A21" s="53" t="s">
        <v>217</v>
      </c>
      <c r="C21" s="53" t="s">
        <v>61</v>
      </c>
      <c r="E21" s="53" t="s">
        <v>61</v>
      </c>
      <c r="G21" s="132" t="s">
        <v>61</v>
      </c>
      <c r="H21" s="132"/>
      <c r="I21" s="132"/>
      <c r="K21" s="145" t="s">
        <v>61</v>
      </c>
      <c r="L21" s="145"/>
      <c r="M21" s="145"/>
      <c r="O21" s="145" t="s">
        <v>61</v>
      </c>
      <c r="P21" s="145"/>
      <c r="Q21" s="145"/>
      <c r="S21" s="132" t="s">
        <v>61</v>
      </c>
      <c r="T21" s="132"/>
      <c r="U21" s="132"/>
      <c r="V21" s="132"/>
      <c r="W21" s="132"/>
      <c r="Y21" s="132" t="s">
        <v>59</v>
      </c>
      <c r="Z21" s="132"/>
      <c r="AA21" s="132"/>
      <c r="AB21" s="132"/>
      <c r="AC21" s="132"/>
      <c r="AE21" s="132" t="s">
        <v>241</v>
      </c>
      <c r="AF21" s="132"/>
      <c r="AG21" s="132"/>
      <c r="AH21" s="132"/>
      <c r="AI21" s="132"/>
      <c r="AK21" s="132" t="s">
        <v>61</v>
      </c>
      <c r="AL21" s="132"/>
      <c r="AM21" s="132"/>
      <c r="AO21" s="145">
        <v>1028000</v>
      </c>
      <c r="AP21" s="145"/>
      <c r="AQ21" s="145"/>
      <c r="AS21" s="145">
        <v>1700</v>
      </c>
      <c r="AT21" s="145"/>
      <c r="AV21" s="53" t="s">
        <v>69</v>
      </c>
    </row>
    <row r="22" spans="1:49" ht="30" customHeight="1" x14ac:dyDescent="0.45">
      <c r="A22" s="143" t="s">
        <v>70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</row>
    <row r="23" spans="1:49" ht="30" customHeight="1" x14ac:dyDescent="0.45">
      <c r="C23" s="147" t="s">
        <v>6</v>
      </c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O23" s="147" t="s">
        <v>210</v>
      </c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K23" s="132"/>
      <c r="AL23" s="132"/>
      <c r="AM23" s="132"/>
      <c r="AO23" s="132"/>
      <c r="AP23" s="132"/>
      <c r="AQ23" s="132"/>
      <c r="AS23" s="132"/>
      <c r="AT23" s="132"/>
    </row>
    <row r="24" spans="1:49" ht="30" customHeight="1" x14ac:dyDescent="0.45">
      <c r="A24" s="76" t="s">
        <v>49</v>
      </c>
      <c r="C24" s="55" t="s">
        <v>56</v>
      </c>
      <c r="D24" s="54"/>
      <c r="E24" s="55" t="s">
        <v>58</v>
      </c>
      <c r="F24" s="54"/>
      <c r="G24" s="138" t="s">
        <v>51</v>
      </c>
      <c r="H24" s="138"/>
      <c r="I24" s="138"/>
      <c r="J24" s="54"/>
      <c r="K24" s="138" t="s">
        <v>52</v>
      </c>
      <c r="L24" s="138"/>
      <c r="M24" s="138"/>
      <c r="O24" s="138" t="s">
        <v>56</v>
      </c>
      <c r="P24" s="138"/>
      <c r="Q24" s="138"/>
      <c r="R24" s="138"/>
      <c r="S24" s="138"/>
      <c r="T24" s="54"/>
      <c r="U24" s="138" t="s">
        <v>58</v>
      </c>
      <c r="V24" s="138"/>
      <c r="W24" s="138"/>
      <c r="X24" s="138"/>
      <c r="Y24" s="138"/>
      <c r="Z24" s="54"/>
      <c r="AA24" s="138" t="s">
        <v>51</v>
      </c>
      <c r="AB24" s="138"/>
      <c r="AC24" s="138"/>
      <c r="AD24" s="138"/>
      <c r="AE24" s="138"/>
      <c r="AF24" s="54"/>
      <c r="AG24" s="138" t="s">
        <v>52</v>
      </c>
      <c r="AH24" s="138"/>
      <c r="AI24" s="138"/>
      <c r="AK24" s="132"/>
      <c r="AL24" s="132"/>
      <c r="AM24" s="132"/>
      <c r="AO24" s="132"/>
      <c r="AP24" s="132"/>
      <c r="AQ24" s="132"/>
      <c r="AS24" s="132"/>
      <c r="AT24" s="132"/>
    </row>
    <row r="25" spans="1:49" ht="30" customHeight="1" x14ac:dyDescent="0.45">
      <c r="A25" s="54"/>
      <c r="C25" s="54"/>
      <c r="E25" s="54"/>
      <c r="G25" s="146"/>
      <c r="H25" s="146"/>
      <c r="I25" s="146"/>
      <c r="K25" s="146"/>
      <c r="L25" s="146"/>
      <c r="M25" s="146"/>
      <c r="O25" s="146"/>
      <c r="P25" s="146"/>
      <c r="Q25" s="146"/>
      <c r="R25" s="146"/>
      <c r="S25" s="146"/>
      <c r="U25" s="146"/>
      <c r="V25" s="146"/>
      <c r="W25" s="146"/>
      <c r="X25" s="146"/>
      <c r="Y25" s="146"/>
      <c r="AA25" s="146"/>
      <c r="AB25" s="146"/>
      <c r="AC25" s="146"/>
      <c r="AD25" s="146"/>
      <c r="AE25" s="146"/>
      <c r="AG25" s="146"/>
      <c r="AH25" s="146"/>
      <c r="AI25" s="146"/>
      <c r="AK25" s="132"/>
      <c r="AL25" s="132"/>
      <c r="AM25" s="132"/>
      <c r="AO25" s="132"/>
      <c r="AP25" s="132"/>
      <c r="AQ25" s="132"/>
      <c r="AS25" s="132"/>
      <c r="AT25" s="132"/>
    </row>
  </sheetData>
  <mergeCells count="160">
    <mergeCell ref="A1:AW1"/>
    <mergeCell ref="A2:AW2"/>
    <mergeCell ref="A3:AW3"/>
    <mergeCell ref="A4:AW4"/>
    <mergeCell ref="I5:AA5"/>
    <mergeCell ref="AC5:AS5"/>
    <mergeCell ref="A6:G6"/>
    <mergeCell ref="I6:K6"/>
    <mergeCell ref="M6:O6"/>
    <mergeCell ref="Q6:U6"/>
    <mergeCell ref="W6:AA6"/>
    <mergeCell ref="AC6:AG6"/>
    <mergeCell ref="AI6:AK6"/>
    <mergeCell ref="AM6:AO6"/>
    <mergeCell ref="AQ6:AS6"/>
    <mergeCell ref="A5:G5"/>
    <mergeCell ref="A8:AW8"/>
    <mergeCell ref="C9:W9"/>
    <mergeCell ref="Y9:AV9"/>
    <mergeCell ref="G10:I10"/>
    <mergeCell ref="K10:M10"/>
    <mergeCell ref="O10:Q10"/>
    <mergeCell ref="S10:W10"/>
    <mergeCell ref="Y10:AC10"/>
    <mergeCell ref="AE10:AI10"/>
    <mergeCell ref="AK10:AM10"/>
    <mergeCell ref="AO10:AQ10"/>
    <mergeCell ref="AS10:AT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G13:I13"/>
    <mergeCell ref="K13:M13"/>
    <mergeCell ref="O13:Q13"/>
    <mergeCell ref="S13:W13"/>
    <mergeCell ref="Y13:AC13"/>
    <mergeCell ref="AE13:AI13"/>
    <mergeCell ref="AK13:AM13"/>
    <mergeCell ref="AO13:AQ13"/>
    <mergeCell ref="AS13:AT13"/>
    <mergeCell ref="G14:I14"/>
    <mergeCell ref="K14:M14"/>
    <mergeCell ref="O14:Q14"/>
    <mergeCell ref="S14:W14"/>
    <mergeCell ref="Y14:AC14"/>
    <mergeCell ref="AE14:AI14"/>
    <mergeCell ref="AK14:AM14"/>
    <mergeCell ref="AO14:AQ14"/>
    <mergeCell ref="AS14:AT14"/>
    <mergeCell ref="G15:I15"/>
    <mergeCell ref="K15:M15"/>
    <mergeCell ref="O15:Q15"/>
    <mergeCell ref="S15:W15"/>
    <mergeCell ref="Y15:AC15"/>
    <mergeCell ref="AE15:AI15"/>
    <mergeCell ref="AK15:AM15"/>
    <mergeCell ref="AO15:AQ15"/>
    <mergeCell ref="AS15:AT15"/>
    <mergeCell ref="G16:I16"/>
    <mergeCell ref="K16:M16"/>
    <mergeCell ref="O16:Q16"/>
    <mergeCell ref="S16:W16"/>
    <mergeCell ref="Y16:AC16"/>
    <mergeCell ref="AE16:AI16"/>
    <mergeCell ref="AK16:AM16"/>
    <mergeCell ref="AO16:AQ16"/>
    <mergeCell ref="AS16:AT16"/>
    <mergeCell ref="G17:I17"/>
    <mergeCell ref="K17:M17"/>
    <mergeCell ref="O17:Q17"/>
    <mergeCell ref="S17:W17"/>
    <mergeCell ref="Y17:AC17"/>
    <mergeCell ref="AE17:AI17"/>
    <mergeCell ref="AK17:AM17"/>
    <mergeCell ref="AO17:AQ17"/>
    <mergeCell ref="AS17:AT17"/>
    <mergeCell ref="G21:I21"/>
    <mergeCell ref="K21:M21"/>
    <mergeCell ref="O21:Q21"/>
    <mergeCell ref="S21:W21"/>
    <mergeCell ref="Y21:AC21"/>
    <mergeCell ref="AE21:AI21"/>
    <mergeCell ref="AK21:AM21"/>
    <mergeCell ref="AO21:AQ21"/>
    <mergeCell ref="AS21:AT21"/>
    <mergeCell ref="A22:AW22"/>
    <mergeCell ref="C23:M23"/>
    <mergeCell ref="O23:AI23"/>
    <mergeCell ref="G24:I24"/>
    <mergeCell ref="K24:M24"/>
    <mergeCell ref="O24:S24"/>
    <mergeCell ref="U24:Y24"/>
    <mergeCell ref="AA24:AE24"/>
    <mergeCell ref="AG24:AI24"/>
    <mergeCell ref="A7:G7"/>
    <mergeCell ref="I7:K7"/>
    <mergeCell ref="M7:O7"/>
    <mergeCell ref="Q7:U7"/>
    <mergeCell ref="W7:AA7"/>
    <mergeCell ref="AC7:AG7"/>
    <mergeCell ref="AI7:AK7"/>
    <mergeCell ref="AM7:AO7"/>
    <mergeCell ref="AQ7:AS7"/>
    <mergeCell ref="AG25:AI25"/>
    <mergeCell ref="AA25:AE25"/>
    <mergeCell ref="U25:Y25"/>
    <mergeCell ref="O25:S25"/>
    <mergeCell ref="K25:M25"/>
    <mergeCell ref="G25:I25"/>
    <mergeCell ref="AK23:AM23"/>
    <mergeCell ref="AO23:AQ23"/>
    <mergeCell ref="AS23:AT23"/>
    <mergeCell ref="AS24:AT24"/>
    <mergeCell ref="AS25:AT25"/>
    <mergeCell ref="AO24:AQ24"/>
    <mergeCell ref="AO25:AQ25"/>
    <mergeCell ref="AK24:AM24"/>
    <mergeCell ref="AK25:AM25"/>
    <mergeCell ref="G18:I18"/>
    <mergeCell ref="K18:M18"/>
    <mergeCell ref="O18:Q18"/>
    <mergeCell ref="S18:W18"/>
    <mergeCell ref="Y18:AC18"/>
    <mergeCell ref="AE18:AI18"/>
    <mergeCell ref="AK18:AM18"/>
    <mergeCell ref="AO18:AQ18"/>
    <mergeCell ref="AS18:AT18"/>
    <mergeCell ref="G19:I19"/>
    <mergeCell ref="K19:M19"/>
    <mergeCell ref="O19:Q19"/>
    <mergeCell ref="S19:W19"/>
    <mergeCell ref="Y19:AC19"/>
    <mergeCell ref="AE19:AI19"/>
    <mergeCell ref="AK19:AM19"/>
    <mergeCell ref="AO19:AQ19"/>
    <mergeCell ref="AS19:AT19"/>
    <mergeCell ref="G20:I20"/>
    <mergeCell ref="K20:M20"/>
    <mergeCell ref="O20:Q20"/>
    <mergeCell ref="S20:W20"/>
    <mergeCell ref="Y20:AC20"/>
    <mergeCell ref="AE20:AI20"/>
    <mergeCell ref="AK20:AM20"/>
    <mergeCell ref="AO20:AQ20"/>
    <mergeCell ref="AS20:AT20"/>
  </mergeCells>
  <phoneticPr fontId="13" type="noConversion"/>
  <pageMargins left="0.39" right="0.39" top="0.39" bottom="0.39" header="0" footer="0"/>
  <pageSetup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Z8"/>
  <sheetViews>
    <sheetView rightToLeft="1" view="pageBreakPreview" zoomScaleNormal="100" zoomScaleSheetLayoutView="100" workbookViewId="0">
      <selection activeCell="F6" sqref="F6:F7"/>
    </sheetView>
  </sheetViews>
  <sheetFormatPr defaultRowHeight="30" customHeight="1" x14ac:dyDescent="0.45"/>
  <cols>
    <col min="1" max="1" width="5.140625" style="13" customWidth="1"/>
    <col min="2" max="2" width="14.28515625" style="13" customWidth="1"/>
    <col min="3" max="3" width="1.28515625" style="13" customWidth="1"/>
    <col min="4" max="4" width="10.42578125" style="13" customWidth="1"/>
    <col min="5" max="5" width="1.28515625" style="13" customWidth="1"/>
    <col min="6" max="6" width="14.28515625" style="13" customWidth="1"/>
    <col min="7" max="7" width="1.28515625" style="13" customWidth="1"/>
    <col min="8" max="8" width="14.28515625" style="13" customWidth="1"/>
    <col min="9" max="9" width="1.28515625" style="13" customWidth="1"/>
    <col min="10" max="10" width="13" style="13" customWidth="1"/>
    <col min="11" max="11" width="1.28515625" style="13" customWidth="1"/>
    <col min="12" max="12" width="13" style="13" customWidth="1"/>
    <col min="13" max="13" width="1.28515625" style="13" customWidth="1"/>
    <col min="14" max="14" width="13" style="13" customWidth="1"/>
    <col min="15" max="15" width="1.28515625" style="13" customWidth="1"/>
    <col min="16" max="16" width="13" style="13" customWidth="1"/>
    <col min="17" max="17" width="1.28515625" style="13" customWidth="1"/>
    <col min="18" max="18" width="15.5703125" style="13" customWidth="1"/>
    <col min="19" max="19" width="1.28515625" style="13" customWidth="1"/>
    <col min="20" max="20" width="16.42578125" style="13" customWidth="1"/>
    <col min="21" max="21" width="1.28515625" style="13" customWidth="1"/>
    <col min="22" max="22" width="14.28515625" style="13" customWidth="1"/>
    <col min="23" max="23" width="1.28515625" style="13" customWidth="1"/>
    <col min="24" max="24" width="16.85546875" style="13" customWidth="1"/>
    <col min="25" max="25" width="1.28515625" style="13" customWidth="1"/>
    <col min="26" max="26" width="15.5703125" style="13" customWidth="1"/>
    <col min="27" max="27" width="0.28515625" style="13" customWidth="1"/>
    <col min="28" max="16384" width="9.140625" style="13"/>
  </cols>
  <sheetData>
    <row r="1" spans="1:26" ht="30" customHeight="1" x14ac:dyDescent="0.45">
      <c r="A1" s="131" t="s">
        <v>203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</row>
    <row r="2" spans="1:26" ht="30" customHeight="1" x14ac:dyDescent="0.45">
      <c r="A2" s="131" t="s">
        <v>205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</row>
    <row r="3" spans="1:26" ht="30" customHeight="1" x14ac:dyDescent="0.45">
      <c r="A3" s="131" t="s">
        <v>209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</row>
    <row r="4" spans="1:26" ht="30" customHeight="1" x14ac:dyDescent="0.45">
      <c r="A4" s="22" t="s">
        <v>71</v>
      </c>
      <c r="B4" s="154" t="s">
        <v>72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</row>
    <row r="5" spans="1:26" ht="30" customHeight="1" x14ac:dyDescent="0.45">
      <c r="D5" s="155" t="s">
        <v>6</v>
      </c>
      <c r="E5" s="155"/>
      <c r="F5" s="155"/>
      <c r="G5" s="155"/>
      <c r="H5" s="155"/>
      <c r="J5" s="155" t="s">
        <v>5</v>
      </c>
      <c r="K5" s="155"/>
      <c r="L5" s="155"/>
      <c r="M5" s="155"/>
      <c r="N5" s="155"/>
      <c r="O5" s="155"/>
      <c r="P5" s="155"/>
      <c r="R5" s="155" t="s">
        <v>210</v>
      </c>
      <c r="S5" s="155"/>
      <c r="T5" s="155"/>
      <c r="U5" s="155"/>
      <c r="V5" s="155"/>
      <c r="W5" s="155"/>
      <c r="X5" s="155"/>
      <c r="Y5" s="155"/>
      <c r="Z5" s="155"/>
    </row>
    <row r="6" spans="1:26" ht="24" customHeight="1" x14ac:dyDescent="0.45">
      <c r="A6" s="131" t="s">
        <v>75</v>
      </c>
      <c r="B6" s="131"/>
      <c r="D6" s="150" t="s">
        <v>76</v>
      </c>
      <c r="E6" s="14"/>
      <c r="F6" s="150" t="s">
        <v>11</v>
      </c>
      <c r="G6" s="14"/>
      <c r="H6" s="148" t="s">
        <v>12</v>
      </c>
      <c r="J6" s="153" t="s">
        <v>73</v>
      </c>
      <c r="K6" s="153"/>
      <c r="L6" s="153"/>
      <c r="M6" s="14"/>
      <c r="N6" s="153" t="s">
        <v>74</v>
      </c>
      <c r="O6" s="153"/>
      <c r="P6" s="153"/>
      <c r="R6" s="150" t="s">
        <v>10</v>
      </c>
      <c r="S6" s="14"/>
      <c r="T6" s="148" t="s">
        <v>77</v>
      </c>
      <c r="U6" s="14"/>
      <c r="V6" s="150" t="s">
        <v>11</v>
      </c>
      <c r="W6" s="14"/>
      <c r="X6" s="150" t="s">
        <v>12</v>
      </c>
      <c r="Y6" s="14"/>
      <c r="Z6" s="148" t="s">
        <v>15</v>
      </c>
    </row>
    <row r="7" spans="1:26" ht="24" customHeight="1" x14ac:dyDescent="0.45">
      <c r="A7" s="151"/>
      <c r="B7" s="151"/>
      <c r="D7" s="151"/>
      <c r="F7" s="151"/>
      <c r="H7" s="149"/>
      <c r="J7" s="2" t="s">
        <v>10</v>
      </c>
      <c r="K7" s="14"/>
      <c r="L7" s="2" t="s">
        <v>11</v>
      </c>
      <c r="N7" s="2" t="s">
        <v>10</v>
      </c>
      <c r="O7" s="14"/>
      <c r="P7" s="2" t="s">
        <v>13</v>
      </c>
      <c r="R7" s="151"/>
      <c r="T7" s="149"/>
      <c r="V7" s="151"/>
      <c r="X7" s="151"/>
      <c r="Z7" s="149"/>
    </row>
    <row r="8" spans="1:26" ht="30" customHeight="1" x14ac:dyDescent="0.45">
      <c r="A8" s="152"/>
      <c r="B8" s="152"/>
    </row>
  </sheetData>
  <mergeCells count="19">
    <mergeCell ref="A1:Z1"/>
    <mergeCell ref="A2:Z2"/>
    <mergeCell ref="A3:Z3"/>
    <mergeCell ref="B4:Z4"/>
    <mergeCell ref="D5:H5"/>
    <mergeCell ref="J5:P5"/>
    <mergeCell ref="R5:Z5"/>
    <mergeCell ref="T6:T7"/>
    <mergeCell ref="V6:V7"/>
    <mergeCell ref="X6:X7"/>
    <mergeCell ref="Z6:Z7"/>
    <mergeCell ref="A8:B8"/>
    <mergeCell ref="J6:L6"/>
    <mergeCell ref="N6:P6"/>
    <mergeCell ref="A6:B7"/>
    <mergeCell ref="D6:D7"/>
    <mergeCell ref="F6:F7"/>
    <mergeCell ref="H6:H7"/>
    <mergeCell ref="R6:R7"/>
  </mergeCells>
  <pageMargins left="0.39" right="0.39" top="0.39" bottom="0.39" header="0" footer="0"/>
  <pageSetup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AL8"/>
  <sheetViews>
    <sheetView rightToLeft="1" view="pageBreakPreview" topLeftCell="D1" zoomScaleNormal="100" zoomScaleSheetLayoutView="100" workbookViewId="0">
      <selection activeCell="J13" sqref="J13"/>
    </sheetView>
  </sheetViews>
  <sheetFormatPr defaultRowHeight="30" customHeight="1" x14ac:dyDescent="0.45"/>
  <cols>
    <col min="1" max="1" width="5.140625" style="13" customWidth="1"/>
    <col min="2" max="2" width="14.140625" style="13" customWidth="1"/>
    <col min="3" max="3" width="1.28515625" style="13" customWidth="1"/>
    <col min="4" max="4" width="16.85546875" style="13" customWidth="1"/>
    <col min="5" max="5" width="1.28515625" style="13" customWidth="1"/>
    <col min="6" max="6" width="17.42578125" style="13" customWidth="1"/>
    <col min="7" max="7" width="1.28515625" style="13" customWidth="1"/>
    <col min="8" max="8" width="13" style="13" customWidth="1"/>
    <col min="9" max="9" width="1.28515625" style="13" customWidth="1"/>
    <col min="10" max="10" width="9.140625" style="13" customWidth="1"/>
    <col min="11" max="11" width="1.28515625" style="13" customWidth="1"/>
    <col min="12" max="12" width="11.7109375" style="13" customWidth="1"/>
    <col min="13" max="13" width="1.28515625" style="13" customWidth="1"/>
    <col min="14" max="14" width="8.140625" style="13" customWidth="1"/>
    <col min="15" max="15" width="1.28515625" style="13" customWidth="1"/>
    <col min="16" max="16" width="7.42578125" style="13" customWidth="1"/>
    <col min="17" max="17" width="1.28515625" style="13" customWidth="1"/>
    <col min="18" max="18" width="9.42578125" style="13" customWidth="1"/>
    <col min="19" max="19" width="1.28515625" style="13" customWidth="1"/>
    <col min="20" max="20" width="13" style="13" customWidth="1"/>
    <col min="21" max="21" width="1.28515625" style="13" customWidth="1"/>
    <col min="22" max="22" width="13" style="13" customWidth="1"/>
    <col min="23" max="23" width="1.28515625" style="13" customWidth="1"/>
    <col min="24" max="24" width="13.7109375" style="13" customWidth="1"/>
    <col min="25" max="25" width="1.28515625" style="13" customWidth="1"/>
    <col min="26" max="26" width="13" style="13" customWidth="1"/>
    <col min="27" max="27" width="1.28515625" style="13" customWidth="1"/>
    <col min="28" max="28" width="13" style="13" customWidth="1"/>
    <col min="29" max="29" width="1.28515625" style="13" customWidth="1"/>
    <col min="30" max="30" width="9.140625" style="13" customWidth="1"/>
    <col min="31" max="31" width="1.28515625" style="13" customWidth="1"/>
    <col min="32" max="32" width="15.5703125" style="13" customWidth="1"/>
    <col min="33" max="33" width="1.28515625" style="13" customWidth="1"/>
    <col min="34" max="34" width="13" style="13" customWidth="1"/>
    <col min="35" max="35" width="1.28515625" style="13" customWidth="1"/>
    <col min="36" max="36" width="14.140625" style="13" customWidth="1"/>
    <col min="37" max="37" width="1.28515625" style="13" customWidth="1"/>
    <col min="38" max="38" width="16.42578125" style="13" customWidth="1"/>
    <col min="39" max="39" width="0.28515625" style="13" customWidth="1"/>
    <col min="40" max="16384" width="9.140625" style="13"/>
  </cols>
  <sheetData>
    <row r="1" spans="1:38" ht="30" customHeight="1" x14ac:dyDescent="0.45">
      <c r="A1" s="131" t="s">
        <v>206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</row>
    <row r="2" spans="1:38" ht="30" customHeight="1" x14ac:dyDescent="0.45">
      <c r="A2" s="131" t="s">
        <v>205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</row>
    <row r="3" spans="1:38" ht="30" customHeight="1" x14ac:dyDescent="0.45">
      <c r="A3" s="131" t="s">
        <v>209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</row>
    <row r="4" spans="1:38" ht="30" customHeight="1" x14ac:dyDescent="0.45">
      <c r="A4" s="22" t="s">
        <v>78</v>
      </c>
      <c r="B4" s="154" t="s">
        <v>79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</row>
    <row r="5" spans="1:38" ht="30" customHeight="1" x14ac:dyDescent="0.45">
      <c r="A5" s="155" t="s">
        <v>80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 t="s">
        <v>6</v>
      </c>
      <c r="Q5" s="155"/>
      <c r="R5" s="155"/>
      <c r="S5" s="155"/>
      <c r="T5" s="155"/>
      <c r="V5" s="155" t="s">
        <v>5</v>
      </c>
      <c r="W5" s="155"/>
      <c r="X5" s="155"/>
      <c r="Y5" s="155"/>
      <c r="Z5" s="155"/>
      <c r="AA5" s="155"/>
      <c r="AB5" s="155"/>
      <c r="AD5" s="151" t="s">
        <v>210</v>
      </c>
      <c r="AE5" s="151"/>
      <c r="AF5" s="151"/>
      <c r="AG5" s="151"/>
      <c r="AH5" s="151"/>
      <c r="AI5" s="151"/>
      <c r="AJ5" s="151"/>
      <c r="AK5" s="151"/>
      <c r="AL5" s="151"/>
    </row>
    <row r="6" spans="1:38" s="33" customFormat="1" ht="29.25" customHeight="1" x14ac:dyDescent="0.45">
      <c r="A6" s="148" t="s">
        <v>81</v>
      </c>
      <c r="B6" s="148"/>
      <c r="C6" s="32"/>
      <c r="D6" s="148" t="s">
        <v>82</v>
      </c>
      <c r="E6" s="32"/>
      <c r="F6" s="148" t="s">
        <v>83</v>
      </c>
      <c r="G6" s="32"/>
      <c r="H6" s="148" t="s">
        <v>84</v>
      </c>
      <c r="I6" s="32"/>
      <c r="J6" s="148" t="s">
        <v>85</v>
      </c>
      <c r="K6" s="32"/>
      <c r="L6" s="148" t="s">
        <v>86</v>
      </c>
      <c r="M6" s="32"/>
      <c r="N6" s="148" t="s">
        <v>53</v>
      </c>
      <c r="O6" s="32"/>
      <c r="P6" s="148" t="s">
        <v>10</v>
      </c>
      <c r="Q6" s="32"/>
      <c r="R6" s="148" t="s">
        <v>11</v>
      </c>
      <c r="S6" s="32"/>
      <c r="T6" s="148" t="s">
        <v>12</v>
      </c>
      <c r="V6" s="156" t="s">
        <v>7</v>
      </c>
      <c r="W6" s="156"/>
      <c r="X6" s="156"/>
      <c r="Y6" s="32"/>
      <c r="Z6" s="156" t="s">
        <v>8</v>
      </c>
      <c r="AA6" s="156"/>
      <c r="AB6" s="156"/>
      <c r="AD6" s="148" t="s">
        <v>10</v>
      </c>
      <c r="AE6" s="32"/>
      <c r="AF6" s="148" t="s">
        <v>14</v>
      </c>
      <c r="AG6" s="32"/>
      <c r="AH6" s="148" t="s">
        <v>11</v>
      </c>
      <c r="AI6" s="32"/>
      <c r="AJ6" s="148" t="s">
        <v>12</v>
      </c>
      <c r="AK6" s="32"/>
      <c r="AL6" s="148" t="s">
        <v>211</v>
      </c>
    </row>
    <row r="7" spans="1:38" s="33" customFormat="1" ht="24.75" customHeight="1" x14ac:dyDescent="0.45">
      <c r="A7" s="149"/>
      <c r="B7" s="149"/>
      <c r="D7" s="149"/>
      <c r="F7" s="149"/>
      <c r="H7" s="149"/>
      <c r="J7" s="149"/>
      <c r="L7" s="149"/>
      <c r="N7" s="149"/>
      <c r="P7" s="149"/>
      <c r="R7" s="149"/>
      <c r="T7" s="149"/>
      <c r="V7" s="12" t="s">
        <v>10</v>
      </c>
      <c r="W7" s="32"/>
      <c r="X7" s="12" t="s">
        <v>11</v>
      </c>
      <c r="Z7" s="12" t="s">
        <v>10</v>
      </c>
      <c r="AA7" s="32"/>
      <c r="AB7" s="12" t="s">
        <v>13</v>
      </c>
      <c r="AD7" s="149"/>
      <c r="AF7" s="149"/>
      <c r="AH7" s="149"/>
      <c r="AJ7" s="149"/>
      <c r="AL7" s="149"/>
    </row>
    <row r="8" spans="1:38" ht="30" customHeight="1" x14ac:dyDescent="0.45">
      <c r="A8" s="152"/>
      <c r="B8" s="152"/>
    </row>
  </sheetData>
  <mergeCells count="26">
    <mergeCell ref="P6:P7"/>
    <mergeCell ref="A1:AL1"/>
    <mergeCell ref="A2:AL2"/>
    <mergeCell ref="A3:AL3"/>
    <mergeCell ref="B4:AL4"/>
    <mergeCell ref="A5:O5"/>
    <mergeCell ref="P5:T5"/>
    <mergeCell ref="V5:AB5"/>
    <mergeCell ref="AD5:AL5"/>
    <mergeCell ref="AL6:AL7"/>
    <mergeCell ref="A8:B8"/>
    <mergeCell ref="AD6:AD7"/>
    <mergeCell ref="AF6:AF7"/>
    <mergeCell ref="AH6:AH7"/>
    <mergeCell ref="AJ6:AJ7"/>
    <mergeCell ref="N6:N7"/>
    <mergeCell ref="L6:L7"/>
    <mergeCell ref="F6:F7"/>
    <mergeCell ref="D6:D7"/>
    <mergeCell ref="A6:B7"/>
    <mergeCell ref="V6:X6"/>
    <mergeCell ref="Z6:AB6"/>
    <mergeCell ref="H6:H7"/>
    <mergeCell ref="J6:J7"/>
    <mergeCell ref="T6:T7"/>
    <mergeCell ref="R6:R7"/>
  </mergeCells>
  <pageMargins left="0.39" right="0.39" top="0.39" bottom="0.39" header="0" footer="0"/>
  <pageSetup scale="4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M6"/>
  <sheetViews>
    <sheetView rightToLeft="1" view="pageBreakPreview" zoomScaleNormal="100" zoomScaleSheetLayoutView="100" workbookViewId="0">
      <selection activeCell="C5" sqref="C5:M5"/>
    </sheetView>
  </sheetViews>
  <sheetFormatPr defaultRowHeight="30" customHeight="1" x14ac:dyDescent="0.45"/>
  <cols>
    <col min="1" max="1" width="29.85546875" style="13" customWidth="1"/>
    <col min="2" max="2" width="1.28515625" style="13" customWidth="1"/>
    <col min="3" max="3" width="15.5703125" style="13" customWidth="1"/>
    <col min="4" max="4" width="1.28515625" style="13" customWidth="1"/>
    <col min="5" max="5" width="15.5703125" style="13" customWidth="1"/>
    <col min="6" max="6" width="1.28515625" style="13" customWidth="1"/>
    <col min="7" max="7" width="13" style="13" customWidth="1"/>
    <col min="8" max="8" width="1.28515625" style="13" customWidth="1"/>
    <col min="9" max="9" width="13" style="13" customWidth="1"/>
    <col min="10" max="10" width="1.28515625" style="13" customWidth="1"/>
    <col min="11" max="11" width="18.7109375" style="13" customWidth="1"/>
    <col min="12" max="12" width="1.28515625" style="13" customWidth="1"/>
    <col min="13" max="13" width="19.5703125" style="13" customWidth="1"/>
    <col min="14" max="14" width="0.28515625" style="13" customWidth="1"/>
    <col min="15" max="16384" width="9.140625" style="13"/>
  </cols>
  <sheetData>
    <row r="1" spans="1:13" ht="30" customHeight="1" x14ac:dyDescent="0.45">
      <c r="A1" s="131" t="s">
        <v>203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1:13" ht="30" customHeight="1" x14ac:dyDescent="0.45">
      <c r="A2" s="131" t="s">
        <v>204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</row>
    <row r="3" spans="1:13" ht="30" customHeight="1" x14ac:dyDescent="0.45">
      <c r="A3" s="131" t="s">
        <v>209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</row>
    <row r="4" spans="1:13" ht="30" customHeight="1" x14ac:dyDescent="0.45">
      <c r="A4" s="154" t="s">
        <v>87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</row>
    <row r="5" spans="1:13" ht="30" customHeight="1" x14ac:dyDescent="0.45">
      <c r="C5" s="155" t="s">
        <v>210</v>
      </c>
      <c r="D5" s="155"/>
      <c r="E5" s="155"/>
      <c r="F5" s="155"/>
      <c r="G5" s="155"/>
      <c r="H5" s="155"/>
      <c r="I5" s="155"/>
      <c r="J5" s="155"/>
      <c r="K5" s="155"/>
      <c r="L5" s="155"/>
      <c r="M5" s="155"/>
    </row>
    <row r="6" spans="1:13" ht="37.5" customHeight="1" x14ac:dyDescent="0.45">
      <c r="A6" s="1" t="s">
        <v>88</v>
      </c>
      <c r="C6" s="2" t="s">
        <v>10</v>
      </c>
      <c r="D6" s="14"/>
      <c r="E6" s="2" t="s">
        <v>89</v>
      </c>
      <c r="F6" s="14"/>
      <c r="G6" s="2" t="s">
        <v>90</v>
      </c>
      <c r="H6" s="14"/>
      <c r="I6" s="2" t="s">
        <v>91</v>
      </c>
      <c r="J6" s="14"/>
      <c r="K6" s="12" t="s">
        <v>92</v>
      </c>
      <c r="L6" s="14"/>
      <c r="M6" s="2" t="s">
        <v>93</v>
      </c>
    </row>
  </sheetData>
  <mergeCells count="5">
    <mergeCell ref="C5:M5"/>
    <mergeCell ref="A1:M1"/>
    <mergeCell ref="A2:M2"/>
    <mergeCell ref="A3:M3"/>
    <mergeCell ref="A4:M4"/>
  </mergeCells>
  <pageMargins left="0.39" right="0.39" top="0.39" bottom="0.39" header="0" footer="0"/>
  <pageSetup scale="9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O13"/>
  <sheetViews>
    <sheetView rightToLeft="1" view="pageBreakPreview" zoomScaleNormal="100" zoomScaleSheetLayoutView="100" workbookViewId="0">
      <selection activeCell="D7" sqref="D7"/>
    </sheetView>
  </sheetViews>
  <sheetFormatPr defaultRowHeight="30" customHeight="1" x14ac:dyDescent="0.45"/>
  <cols>
    <col min="1" max="1" width="5.140625" style="4" customWidth="1"/>
    <col min="2" max="2" width="29.7109375" style="4" customWidth="1"/>
    <col min="3" max="3" width="1.28515625" style="4" customWidth="1"/>
    <col min="4" max="4" width="17.85546875" style="4" customWidth="1"/>
    <col min="5" max="5" width="1.28515625" style="4" customWidth="1"/>
    <col min="6" max="6" width="18.28515625" style="4" customWidth="1"/>
    <col min="7" max="7" width="1.28515625" style="4" customWidth="1"/>
    <col min="8" max="8" width="19.5703125" style="38" customWidth="1"/>
    <col min="9" max="9" width="1.28515625" style="4" customWidth="1"/>
    <col min="10" max="10" width="18.28515625" style="4" customWidth="1"/>
    <col min="11" max="11" width="1.28515625" style="4" customWidth="1"/>
    <col min="12" max="12" width="15.42578125" style="4" customWidth="1"/>
    <col min="13" max="13" width="0.28515625" style="13" customWidth="1"/>
    <col min="14" max="14" width="17.85546875" style="13" bestFit="1" customWidth="1"/>
    <col min="15" max="15" width="13.42578125" style="44" bestFit="1" customWidth="1"/>
    <col min="16" max="16384" width="9.140625" style="13"/>
  </cols>
  <sheetData>
    <row r="1" spans="1:14" ht="30" customHeight="1" x14ac:dyDescent="0.45">
      <c r="A1" s="131" t="s">
        <v>203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1:14" ht="30" customHeight="1" x14ac:dyDescent="0.45">
      <c r="A2" s="131" t="s">
        <v>204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</row>
    <row r="3" spans="1:14" ht="30" customHeight="1" x14ac:dyDescent="0.45">
      <c r="A3" s="131" t="s">
        <v>209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4" ht="30" customHeight="1" x14ac:dyDescent="0.45">
      <c r="A4" s="3" t="s">
        <v>94</v>
      </c>
      <c r="B4" s="154" t="s">
        <v>95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</row>
    <row r="5" spans="1:14" ht="30" customHeight="1" x14ac:dyDescent="0.45">
      <c r="D5" s="1" t="s">
        <v>6</v>
      </c>
      <c r="F5" s="155" t="s">
        <v>5</v>
      </c>
      <c r="G5" s="155"/>
      <c r="H5" s="155"/>
      <c r="J5" s="159" t="s">
        <v>210</v>
      </c>
      <c r="K5" s="159"/>
      <c r="L5" s="159"/>
    </row>
    <row r="6" spans="1:14" ht="42" customHeight="1" x14ac:dyDescent="0.45">
      <c r="A6" s="155" t="s">
        <v>96</v>
      </c>
      <c r="B6" s="155"/>
      <c r="D6" s="1" t="s">
        <v>97</v>
      </c>
      <c r="F6" s="1" t="s">
        <v>98</v>
      </c>
      <c r="H6" s="42" t="s">
        <v>99</v>
      </c>
      <c r="J6" s="1" t="s">
        <v>97</v>
      </c>
      <c r="L6" s="46" t="s">
        <v>15</v>
      </c>
    </row>
    <row r="7" spans="1:14" ht="30" customHeight="1" x14ac:dyDescent="0.45">
      <c r="A7" s="158" t="s">
        <v>100</v>
      </c>
      <c r="B7" s="158"/>
      <c r="D7" s="6">
        <v>17018426918</v>
      </c>
      <c r="F7" s="6">
        <v>217516044235</v>
      </c>
      <c r="H7" s="37">
        <v>-234532481934</v>
      </c>
      <c r="J7" s="6">
        <f>SUM(D7:H7)</f>
        <v>1989219</v>
      </c>
      <c r="L7" s="23">
        <v>6.3194868549850561E-7</v>
      </c>
      <c r="N7" s="43"/>
    </row>
    <row r="8" spans="1:14" ht="30" customHeight="1" x14ac:dyDescent="0.45">
      <c r="A8" s="157" t="s">
        <v>101</v>
      </c>
      <c r="B8" s="157"/>
      <c r="D8" s="8">
        <v>30941947</v>
      </c>
      <c r="F8" s="8">
        <v>130841</v>
      </c>
      <c r="H8" s="38">
        <v>0</v>
      </c>
      <c r="J8" s="8">
        <f t="shared" ref="J8:J11" si="0">SUM(D8:H8)</f>
        <v>31072788</v>
      </c>
      <c r="L8" s="23">
        <v>9.871415631649275E-6</v>
      </c>
      <c r="N8" s="43"/>
    </row>
    <row r="9" spans="1:14" ht="30" customHeight="1" x14ac:dyDescent="0.45">
      <c r="A9" s="157" t="s">
        <v>102</v>
      </c>
      <c r="B9" s="157"/>
      <c r="D9" s="8">
        <v>136820057565</v>
      </c>
      <c r="F9" s="8">
        <v>23758684731</v>
      </c>
      <c r="H9" s="38">
        <v>-149842285000</v>
      </c>
      <c r="J9" s="8">
        <f t="shared" si="0"/>
        <v>10736457296</v>
      </c>
      <c r="L9" s="23">
        <v>3.410831122726075E-3</v>
      </c>
      <c r="N9" s="43"/>
    </row>
    <row r="10" spans="1:14" ht="30" customHeight="1" x14ac:dyDescent="0.45">
      <c r="A10" s="157" t="s">
        <v>103</v>
      </c>
      <c r="B10" s="157"/>
      <c r="D10" s="8">
        <v>3505364</v>
      </c>
      <c r="F10" s="8">
        <v>0</v>
      </c>
      <c r="H10" s="38">
        <v>0</v>
      </c>
      <c r="J10" s="8">
        <f t="shared" si="0"/>
        <v>3505364</v>
      </c>
      <c r="L10" s="23">
        <v>1.113607989866266E-6</v>
      </c>
      <c r="N10" s="43"/>
    </row>
    <row r="11" spans="1:14" ht="30" customHeight="1" x14ac:dyDescent="0.45">
      <c r="A11" s="157" t="s">
        <v>100</v>
      </c>
      <c r="B11" s="157"/>
      <c r="D11" s="10">
        <v>130000000</v>
      </c>
      <c r="F11" s="10">
        <v>2300042423</v>
      </c>
      <c r="H11" s="39">
        <v>-2420010000</v>
      </c>
      <c r="J11" s="8">
        <f t="shared" si="0"/>
        <v>10032423</v>
      </c>
      <c r="L11" s="23">
        <v>3.1871686964657861E-6</v>
      </c>
      <c r="N11" s="43"/>
    </row>
    <row r="12" spans="1:14" ht="30" customHeight="1" thickBot="1" x14ac:dyDescent="0.5">
      <c r="A12" s="131" t="s">
        <v>47</v>
      </c>
      <c r="B12" s="131"/>
      <c r="D12" s="31">
        <f>SUM(D7:D11)</f>
        <v>154002931794</v>
      </c>
      <c r="E12" s="21"/>
      <c r="F12" s="31">
        <v>756256868459</v>
      </c>
      <c r="G12" s="21"/>
      <c r="H12" s="40">
        <f>SUM(H7:H11)</f>
        <v>-386794776934</v>
      </c>
      <c r="I12" s="21"/>
      <c r="J12" s="31">
        <f>SUM(J7:J11)</f>
        <v>10783057090</v>
      </c>
      <c r="K12" s="21"/>
      <c r="L12" s="45">
        <f>SUM(L7:L11)</f>
        <v>3.4256352637295549E-3</v>
      </c>
    </row>
    <row r="13" spans="1:14" ht="30" customHeight="1" x14ac:dyDescent="0.45">
      <c r="L13" s="23"/>
    </row>
  </sheetData>
  <mergeCells count="13">
    <mergeCell ref="A1:L1"/>
    <mergeCell ref="A2:L2"/>
    <mergeCell ref="A3:L3"/>
    <mergeCell ref="B4:L4"/>
    <mergeCell ref="F5:H5"/>
    <mergeCell ref="J5:L5"/>
    <mergeCell ref="A11:B11"/>
    <mergeCell ref="A12:B12"/>
    <mergeCell ref="A6:B6"/>
    <mergeCell ref="A7:B7"/>
    <mergeCell ref="A8:B8"/>
    <mergeCell ref="A9:B9"/>
    <mergeCell ref="A10:B10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  <pageSetUpPr fitToPage="1"/>
  </sheetPr>
  <dimension ref="A1:N12"/>
  <sheetViews>
    <sheetView rightToLeft="1" view="pageBreakPreview" zoomScaleNormal="100" zoomScaleSheetLayoutView="100" workbookViewId="0">
      <selection activeCell="F6" sqref="F6"/>
    </sheetView>
  </sheetViews>
  <sheetFormatPr defaultRowHeight="30" customHeight="1" x14ac:dyDescent="0.45"/>
  <cols>
    <col min="1" max="1" width="2.5703125" style="4" customWidth="1"/>
    <col min="2" max="2" width="50.140625" style="4" customWidth="1"/>
    <col min="3" max="3" width="1.28515625" style="4" customWidth="1"/>
    <col min="4" max="4" width="11.7109375" style="4" customWidth="1"/>
    <col min="5" max="5" width="1.28515625" style="4" customWidth="1"/>
    <col min="6" max="6" width="18.85546875" style="4" customWidth="1"/>
    <col min="7" max="7" width="1.28515625" style="4" customWidth="1"/>
    <col min="8" max="8" width="12.140625" style="120" customWidth="1"/>
    <col min="9" max="9" width="1.28515625" style="120" customWidth="1"/>
    <col min="10" max="10" width="15.42578125" style="120" customWidth="1"/>
    <col min="11" max="11" width="0.28515625" style="13" customWidth="1"/>
    <col min="12" max="12" width="9.140625" style="13"/>
    <col min="13" max="13" width="17.7109375" style="13" bestFit="1" customWidth="1"/>
    <col min="14" max="14" width="9.140625" style="44"/>
    <col min="15" max="16384" width="9.140625" style="13"/>
  </cols>
  <sheetData>
    <row r="1" spans="1:13" ht="30" customHeight="1" x14ac:dyDescent="0.45">
      <c r="A1" s="131" t="s">
        <v>203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3" ht="30" customHeight="1" x14ac:dyDescent="0.45">
      <c r="A2" s="131" t="s">
        <v>207</v>
      </c>
      <c r="B2" s="131"/>
      <c r="C2" s="131"/>
      <c r="D2" s="131"/>
      <c r="E2" s="131"/>
      <c r="F2" s="131"/>
      <c r="G2" s="131"/>
      <c r="H2" s="131"/>
      <c r="I2" s="131"/>
      <c r="J2" s="131"/>
    </row>
    <row r="3" spans="1:13" ht="30" customHeight="1" x14ac:dyDescent="0.45">
      <c r="A3" s="131" t="s">
        <v>209</v>
      </c>
      <c r="B3" s="131"/>
      <c r="C3" s="131"/>
      <c r="D3" s="131"/>
      <c r="E3" s="131"/>
      <c r="F3" s="131"/>
      <c r="G3" s="131"/>
      <c r="H3" s="131"/>
      <c r="I3" s="131"/>
      <c r="J3" s="131"/>
    </row>
    <row r="4" spans="1:13" ht="30" customHeight="1" x14ac:dyDescent="0.45">
      <c r="A4" s="3" t="s">
        <v>105</v>
      </c>
      <c r="B4" s="154" t="s">
        <v>106</v>
      </c>
      <c r="C4" s="154"/>
      <c r="D4" s="154"/>
      <c r="E4" s="154"/>
      <c r="F4" s="154"/>
      <c r="G4" s="154"/>
      <c r="H4" s="154"/>
      <c r="I4" s="154"/>
      <c r="J4" s="154"/>
    </row>
    <row r="5" spans="1:13" ht="37.5" customHeight="1" x14ac:dyDescent="0.45">
      <c r="A5" s="155" t="s">
        <v>107</v>
      </c>
      <c r="B5" s="155"/>
      <c r="D5" s="1" t="s">
        <v>108</v>
      </c>
      <c r="F5" s="1" t="s">
        <v>97</v>
      </c>
      <c r="H5" s="25" t="s">
        <v>109</v>
      </c>
      <c r="J5" s="25" t="s">
        <v>110</v>
      </c>
    </row>
    <row r="6" spans="1:13" ht="30" customHeight="1" x14ac:dyDescent="0.45">
      <c r="A6" s="158" t="s">
        <v>111</v>
      </c>
      <c r="B6" s="158"/>
      <c r="D6" s="124" t="s">
        <v>232</v>
      </c>
      <c r="F6" s="87">
        <f>'درآمد سرمایه گذاری در سهام'!I56</f>
        <v>211826629869</v>
      </c>
      <c r="H6" s="128">
        <f>F6/F11</f>
        <v>0.99458932194837246</v>
      </c>
      <c r="J6" s="121">
        <v>3.75</v>
      </c>
      <c r="M6" s="43"/>
    </row>
    <row r="7" spans="1:13" ht="30" customHeight="1" x14ac:dyDescent="0.45">
      <c r="A7" s="157" t="s">
        <v>112</v>
      </c>
      <c r="B7" s="157"/>
      <c r="D7" s="125" t="s">
        <v>113</v>
      </c>
      <c r="F7" s="8">
        <v>0</v>
      </c>
      <c r="H7" s="129">
        <v>0</v>
      </c>
      <c r="J7" s="122">
        <v>0</v>
      </c>
      <c r="M7" s="43"/>
    </row>
    <row r="8" spans="1:13" ht="30" customHeight="1" x14ac:dyDescent="0.45">
      <c r="A8" s="157" t="s">
        <v>114</v>
      </c>
      <c r="B8" s="157"/>
      <c r="D8" s="125" t="s">
        <v>233</v>
      </c>
      <c r="F8" s="8">
        <v>0</v>
      </c>
      <c r="H8" s="129">
        <v>0</v>
      </c>
      <c r="J8" s="122">
        <v>0</v>
      </c>
      <c r="M8" s="43"/>
    </row>
    <row r="9" spans="1:13" ht="30" customHeight="1" x14ac:dyDescent="0.45">
      <c r="A9" s="157" t="s">
        <v>115</v>
      </c>
      <c r="B9" s="157"/>
      <c r="D9" s="125" t="s">
        <v>234</v>
      </c>
      <c r="F9" s="8">
        <f>'درآمد سپرده بانکی'!D11</f>
        <v>368866406</v>
      </c>
      <c r="H9" s="129">
        <f>F9/F11</f>
        <v>1.7319379950479171E-3</v>
      </c>
      <c r="J9" s="122">
        <v>0.01</v>
      </c>
      <c r="M9" s="43"/>
    </row>
    <row r="10" spans="1:13" ht="30" customHeight="1" x14ac:dyDescent="0.45">
      <c r="A10" s="157" t="s">
        <v>116</v>
      </c>
      <c r="B10" s="157"/>
      <c r="D10" s="125" t="s">
        <v>235</v>
      </c>
      <c r="F10" s="10">
        <f>'سایر درآمدها'!D10</f>
        <v>783494344</v>
      </c>
      <c r="H10" s="129">
        <f>F10/F11</f>
        <v>3.6787400565795711E-3</v>
      </c>
      <c r="J10" s="123">
        <v>0.01</v>
      </c>
      <c r="M10" s="43"/>
    </row>
    <row r="11" spans="1:13" ht="30" customHeight="1" thickBot="1" x14ac:dyDescent="0.5">
      <c r="A11" s="131" t="s">
        <v>47</v>
      </c>
      <c r="B11" s="131"/>
      <c r="D11" s="8"/>
      <c r="F11" s="91">
        <f>SUM(F6:F10)</f>
        <v>212978990619</v>
      </c>
      <c r="G11" s="21"/>
      <c r="H11" s="130">
        <f>SUM(H6:H10)</f>
        <v>0.99999999999999989</v>
      </c>
      <c r="I11" s="28"/>
      <c r="J11" s="127">
        <f>SUM(J6:J10)</f>
        <v>3.7699999999999996</v>
      </c>
    </row>
    <row r="12" spans="1:13" ht="30" customHeight="1" thickTop="1" x14ac:dyDescent="0.45"/>
  </sheetData>
  <mergeCells count="11">
    <mergeCell ref="A1:J1"/>
    <mergeCell ref="A2:J2"/>
    <mergeCell ref="A3:J3"/>
    <mergeCell ref="B4:J4"/>
    <mergeCell ref="A5:B5"/>
    <mergeCell ref="A11:B11"/>
    <mergeCell ref="A6:B6"/>
    <mergeCell ref="A7:B7"/>
    <mergeCell ref="A8:B8"/>
    <mergeCell ref="A9:B9"/>
    <mergeCell ref="A10:B10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  <pageSetUpPr fitToPage="1"/>
  </sheetPr>
  <dimension ref="A1:V57"/>
  <sheetViews>
    <sheetView rightToLeft="1" view="pageBreakPreview" topLeftCell="A34" zoomScale="70" zoomScaleNormal="100" zoomScaleSheetLayoutView="70" workbookViewId="0">
      <selection activeCell="I56" sqref="I56"/>
    </sheetView>
  </sheetViews>
  <sheetFormatPr defaultRowHeight="30" customHeight="1" x14ac:dyDescent="0.45"/>
  <cols>
    <col min="1" max="1" width="27.140625" style="53" bestFit="1" customWidth="1"/>
    <col min="2" max="2" width="1.28515625" style="53" customWidth="1"/>
    <col min="3" max="3" width="18.28515625" style="53" customWidth="1"/>
    <col min="4" max="4" width="1.28515625" style="53" customWidth="1"/>
    <col min="5" max="5" width="18.28515625" style="62" customWidth="1"/>
    <col min="6" max="6" width="1.28515625" style="53" customWidth="1"/>
    <col min="7" max="7" width="18.7109375" style="53" customWidth="1"/>
    <col min="8" max="8" width="1.28515625" style="53" customWidth="1"/>
    <col min="9" max="9" width="18.28515625" style="62" customWidth="1"/>
    <col min="10" max="10" width="1.28515625" style="53" customWidth="1"/>
    <col min="11" max="11" width="17.7109375" style="53" customWidth="1"/>
    <col min="12" max="12" width="1.28515625" style="53" customWidth="1"/>
    <col min="13" max="13" width="18.28515625" style="53" customWidth="1"/>
    <col min="14" max="14" width="1.28515625" style="53" customWidth="1"/>
    <col min="15" max="15" width="1.28515625" style="58" customWidth="1"/>
    <col min="16" max="16" width="19.42578125" style="64" bestFit="1" customWidth="1"/>
    <col min="17" max="17" width="1.28515625" style="53" customWidth="1"/>
    <col min="18" max="18" width="19" style="59" customWidth="1"/>
    <col min="19" max="19" width="1.28515625" style="53" customWidth="1"/>
    <col min="20" max="20" width="18.7109375" style="62" customWidth="1"/>
    <col min="21" max="21" width="1.28515625" style="53" customWidth="1"/>
    <col min="22" max="22" width="17" style="53" customWidth="1"/>
    <col min="23" max="23" width="0.28515625" style="13" customWidth="1"/>
    <col min="24" max="16384" width="9.140625" style="13"/>
  </cols>
  <sheetData>
    <row r="1" spans="1:22" ht="30" customHeight="1" x14ac:dyDescent="0.45">
      <c r="A1" s="134" t="s">
        <v>203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</row>
    <row r="2" spans="1:22" ht="30" customHeight="1" x14ac:dyDescent="0.45">
      <c r="A2" s="134" t="s">
        <v>208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</row>
    <row r="3" spans="1:22" ht="30" customHeight="1" x14ac:dyDescent="0.45">
      <c r="A3" s="134" t="s">
        <v>209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</row>
    <row r="4" spans="1:22" ht="30" customHeight="1" x14ac:dyDescent="0.45">
      <c r="A4" s="168" t="s">
        <v>236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</row>
    <row r="5" spans="1:22" ht="30" customHeight="1" x14ac:dyDescent="0.45">
      <c r="C5" s="147" t="s">
        <v>117</v>
      </c>
      <c r="D5" s="147"/>
      <c r="E5" s="147"/>
      <c r="F5" s="147"/>
      <c r="G5" s="147"/>
      <c r="H5" s="147"/>
      <c r="I5" s="147"/>
      <c r="J5" s="147"/>
      <c r="K5" s="147"/>
      <c r="M5" s="147" t="s">
        <v>118</v>
      </c>
      <c r="N5" s="147"/>
      <c r="O5" s="147"/>
      <c r="P5" s="147"/>
      <c r="Q5" s="147"/>
      <c r="R5" s="147"/>
      <c r="S5" s="147"/>
      <c r="T5" s="147"/>
      <c r="U5" s="147"/>
      <c r="V5" s="147"/>
    </row>
    <row r="6" spans="1:22" ht="30" customHeight="1" x14ac:dyDescent="0.45">
      <c r="A6" s="134" t="s">
        <v>119</v>
      </c>
      <c r="C6" s="137" t="s">
        <v>120</v>
      </c>
      <c r="D6" s="54"/>
      <c r="E6" s="169" t="s">
        <v>121</v>
      </c>
      <c r="F6" s="54"/>
      <c r="G6" s="137" t="s">
        <v>122</v>
      </c>
      <c r="H6" s="54"/>
      <c r="I6" s="138" t="s">
        <v>47</v>
      </c>
      <c r="J6" s="138"/>
      <c r="K6" s="138"/>
      <c r="M6" s="137" t="s">
        <v>120</v>
      </c>
      <c r="N6" s="54"/>
      <c r="O6" s="164" t="s">
        <v>121</v>
      </c>
      <c r="P6" s="164"/>
      <c r="Q6" s="54"/>
      <c r="R6" s="166" t="s">
        <v>122</v>
      </c>
      <c r="S6" s="54"/>
      <c r="T6" s="138" t="s">
        <v>47</v>
      </c>
      <c r="U6" s="138"/>
      <c r="V6" s="138"/>
    </row>
    <row r="7" spans="1:22" ht="30" customHeight="1" x14ac:dyDescent="0.45">
      <c r="A7" s="136"/>
      <c r="C7" s="136"/>
      <c r="E7" s="170"/>
      <c r="G7" s="136"/>
      <c r="I7" s="109" t="s">
        <v>97</v>
      </c>
      <c r="J7" s="54"/>
      <c r="K7" s="110" t="s">
        <v>109</v>
      </c>
      <c r="M7" s="136"/>
      <c r="O7" s="165"/>
      <c r="P7" s="165"/>
      <c r="R7" s="167"/>
      <c r="T7" s="108" t="s">
        <v>97</v>
      </c>
      <c r="U7" s="54"/>
      <c r="V7" s="111" t="s">
        <v>109</v>
      </c>
    </row>
    <row r="8" spans="1:22" ht="30" customHeight="1" x14ac:dyDescent="0.45">
      <c r="A8" s="112" t="s">
        <v>16</v>
      </c>
      <c r="C8" s="113">
        <v>0</v>
      </c>
      <c r="E8" s="114">
        <v>6638719126</v>
      </c>
      <c r="G8" s="115">
        <v>-3656115852</v>
      </c>
      <c r="I8" s="114">
        <f>SUM(C8:G8)</f>
        <v>2982603274</v>
      </c>
      <c r="K8" s="116"/>
      <c r="M8" s="113">
        <v>1439761164</v>
      </c>
      <c r="O8" s="163">
        <v>-145628061325</v>
      </c>
      <c r="P8" s="163"/>
      <c r="R8" s="114">
        <v>-3656115852</v>
      </c>
      <c r="T8" s="62">
        <f>SUM(M8:R8)</f>
        <v>-147844416013</v>
      </c>
      <c r="V8" s="116"/>
    </row>
    <row r="9" spans="1:22" ht="30" customHeight="1" x14ac:dyDescent="0.45">
      <c r="A9" s="57" t="s">
        <v>18</v>
      </c>
      <c r="C9" s="58">
        <v>0</v>
      </c>
      <c r="E9" s="62">
        <v>-247021425</v>
      </c>
      <c r="G9" s="93">
        <v>0</v>
      </c>
      <c r="I9" s="62">
        <f t="shared" ref="I9:I55" si="0">SUM(C9:G9)</f>
        <v>-247021425</v>
      </c>
      <c r="K9" s="60"/>
      <c r="M9" s="58">
        <v>0</v>
      </c>
      <c r="O9" s="161">
        <v>-647126550</v>
      </c>
      <c r="P9" s="161"/>
      <c r="R9" s="62">
        <v>0</v>
      </c>
      <c r="T9" s="62">
        <f t="shared" ref="T9:T55" si="1">SUM(M9:R9)</f>
        <v>-647126550</v>
      </c>
      <c r="V9" s="60"/>
    </row>
    <row r="10" spans="1:22" ht="30" customHeight="1" x14ac:dyDescent="0.45">
      <c r="A10" s="57" t="s">
        <v>216</v>
      </c>
      <c r="C10" s="58">
        <v>0</v>
      </c>
      <c r="E10" s="62">
        <v>0</v>
      </c>
      <c r="G10" s="62">
        <v>258718194</v>
      </c>
      <c r="I10" s="62">
        <f t="shared" si="0"/>
        <v>258718194</v>
      </c>
      <c r="K10" s="60"/>
      <c r="M10" s="58">
        <v>0</v>
      </c>
      <c r="O10" s="160">
        <v>0</v>
      </c>
      <c r="P10" s="160"/>
      <c r="R10" s="62">
        <v>258718194</v>
      </c>
      <c r="T10" s="62">
        <f t="shared" si="1"/>
        <v>258718194</v>
      </c>
      <c r="V10" s="60"/>
    </row>
    <row r="11" spans="1:22" ht="30" customHeight="1" x14ac:dyDescent="0.45">
      <c r="A11" s="57" t="s">
        <v>35</v>
      </c>
      <c r="C11" s="58">
        <v>0</v>
      </c>
      <c r="E11" s="62">
        <v>-189869971</v>
      </c>
      <c r="G11" s="64">
        <v>0</v>
      </c>
      <c r="I11" s="62">
        <f t="shared" si="0"/>
        <v>-189869971</v>
      </c>
      <c r="K11" s="60"/>
      <c r="M11" s="58">
        <v>2834039384</v>
      </c>
      <c r="O11" s="162">
        <v>-5817876732</v>
      </c>
      <c r="P11" s="162"/>
      <c r="R11" s="62">
        <v>-3085</v>
      </c>
      <c r="T11" s="62">
        <f t="shared" si="1"/>
        <v>-2983840433</v>
      </c>
      <c r="V11" s="60"/>
    </row>
    <row r="12" spans="1:22" ht="30" customHeight="1" x14ac:dyDescent="0.45">
      <c r="A12" s="57" t="s">
        <v>30</v>
      </c>
      <c r="C12" s="58">
        <v>0</v>
      </c>
      <c r="E12" s="62">
        <v>-1226761199</v>
      </c>
      <c r="G12" s="64">
        <v>0</v>
      </c>
      <c r="I12" s="62">
        <f t="shared" si="0"/>
        <v>-1226761199</v>
      </c>
      <c r="K12" s="60"/>
      <c r="M12" s="58">
        <v>3571045176</v>
      </c>
      <c r="O12" s="162">
        <v>-12119771049</v>
      </c>
      <c r="P12" s="162"/>
      <c r="R12" s="62">
        <v>-1557</v>
      </c>
      <c r="T12" s="62">
        <f t="shared" si="1"/>
        <v>-8548727430</v>
      </c>
      <c r="V12" s="60"/>
    </row>
    <row r="13" spans="1:22" ht="30" customHeight="1" x14ac:dyDescent="0.45">
      <c r="A13" s="57" t="s">
        <v>20</v>
      </c>
      <c r="C13" s="58">
        <v>0</v>
      </c>
      <c r="E13" s="62">
        <v>0</v>
      </c>
      <c r="G13" s="64">
        <v>0</v>
      </c>
      <c r="I13" s="62">
        <f t="shared" si="0"/>
        <v>0</v>
      </c>
      <c r="K13" s="60"/>
      <c r="M13" s="58">
        <v>17823756960</v>
      </c>
      <c r="O13" s="145">
        <v>0</v>
      </c>
      <c r="P13" s="145"/>
      <c r="R13" s="62">
        <v>-57984829655</v>
      </c>
      <c r="T13" s="62">
        <f t="shared" si="1"/>
        <v>-40161072695</v>
      </c>
      <c r="V13" s="60"/>
    </row>
    <row r="14" spans="1:22" ht="30" customHeight="1" x14ac:dyDescent="0.45">
      <c r="A14" s="57" t="s">
        <v>19</v>
      </c>
      <c r="C14" s="58">
        <v>0</v>
      </c>
      <c r="E14" s="62">
        <v>0</v>
      </c>
      <c r="G14" s="64">
        <v>0</v>
      </c>
      <c r="I14" s="62">
        <f t="shared" si="0"/>
        <v>0</v>
      </c>
      <c r="K14" s="60"/>
      <c r="M14" s="58">
        <v>78</v>
      </c>
      <c r="O14" s="145">
        <v>0</v>
      </c>
      <c r="P14" s="145"/>
      <c r="R14" s="62">
        <v>-40528959139</v>
      </c>
      <c r="T14" s="62">
        <f t="shared" si="1"/>
        <v>-40528959061</v>
      </c>
      <c r="V14" s="60"/>
    </row>
    <row r="15" spans="1:22" ht="30" customHeight="1" x14ac:dyDescent="0.45">
      <c r="A15" s="57" t="s">
        <v>41</v>
      </c>
      <c r="C15" s="58">
        <v>0</v>
      </c>
      <c r="E15" s="62">
        <v>0</v>
      </c>
      <c r="G15" s="64">
        <v>0</v>
      </c>
      <c r="I15" s="62">
        <f t="shared" si="0"/>
        <v>0</v>
      </c>
      <c r="K15" s="60"/>
      <c r="M15" s="58"/>
      <c r="O15" s="145">
        <v>0</v>
      </c>
      <c r="P15" s="145"/>
      <c r="R15" s="62">
        <v>-13693216273</v>
      </c>
      <c r="T15" s="62">
        <f t="shared" si="1"/>
        <v>-13693216273</v>
      </c>
      <c r="V15" s="60"/>
    </row>
    <row r="16" spans="1:22" ht="30" customHeight="1" x14ac:dyDescent="0.45">
      <c r="A16" s="57" t="s">
        <v>17</v>
      </c>
      <c r="C16" s="58">
        <v>0</v>
      </c>
      <c r="E16" s="62">
        <v>0</v>
      </c>
      <c r="G16" s="64">
        <v>0</v>
      </c>
      <c r="I16" s="62">
        <f t="shared" si="0"/>
        <v>0</v>
      </c>
      <c r="K16" s="60"/>
      <c r="M16" s="58">
        <v>0</v>
      </c>
      <c r="O16" s="145">
        <v>0</v>
      </c>
      <c r="P16" s="145"/>
      <c r="R16" s="62">
        <v>-576</v>
      </c>
      <c r="T16" s="62">
        <f t="shared" si="1"/>
        <v>-576</v>
      </c>
      <c r="V16" s="60"/>
    </row>
    <row r="17" spans="1:22" ht="30" customHeight="1" x14ac:dyDescent="0.45">
      <c r="A17" s="57" t="s">
        <v>33</v>
      </c>
      <c r="C17" s="58">
        <v>0</v>
      </c>
      <c r="E17" s="62">
        <v>0</v>
      </c>
      <c r="G17" s="64">
        <v>0</v>
      </c>
      <c r="I17" s="62">
        <f t="shared" si="0"/>
        <v>0</v>
      </c>
      <c r="K17" s="60"/>
      <c r="M17" s="58">
        <v>109</v>
      </c>
      <c r="O17" s="145">
        <v>0</v>
      </c>
      <c r="P17" s="145"/>
      <c r="R17" s="62">
        <v>-3371</v>
      </c>
      <c r="T17" s="62">
        <f t="shared" si="1"/>
        <v>-3262</v>
      </c>
      <c r="V17" s="60"/>
    </row>
    <row r="18" spans="1:22" ht="30" customHeight="1" x14ac:dyDescent="0.45">
      <c r="A18" s="57" t="s">
        <v>29</v>
      </c>
      <c r="C18" s="58">
        <v>0</v>
      </c>
      <c r="E18" s="62">
        <v>-10789319295</v>
      </c>
      <c r="G18" s="58">
        <v>0</v>
      </c>
      <c r="I18" s="62">
        <f t="shared" si="0"/>
        <v>-10789319295</v>
      </c>
      <c r="K18" s="60"/>
      <c r="M18" s="58">
        <v>0</v>
      </c>
      <c r="O18" s="162">
        <v>-7545585037</v>
      </c>
      <c r="P18" s="162"/>
      <c r="R18" s="62">
        <v>-141552719</v>
      </c>
      <c r="T18" s="62">
        <f t="shared" si="1"/>
        <v>-7687137756</v>
      </c>
      <c r="V18" s="60"/>
    </row>
    <row r="19" spans="1:22" ht="30" customHeight="1" x14ac:dyDescent="0.45">
      <c r="A19" s="57" t="s">
        <v>22</v>
      </c>
      <c r="C19" s="58">
        <v>0</v>
      </c>
      <c r="E19" s="62">
        <v>0</v>
      </c>
      <c r="G19" s="58">
        <v>0</v>
      </c>
      <c r="I19" s="62">
        <f t="shared" si="0"/>
        <v>0</v>
      </c>
      <c r="K19" s="60"/>
      <c r="M19" s="58">
        <v>0</v>
      </c>
      <c r="O19" s="160">
        <v>0</v>
      </c>
      <c r="P19" s="160"/>
      <c r="R19" s="62">
        <v>-2241878363</v>
      </c>
      <c r="T19" s="62">
        <f t="shared" si="1"/>
        <v>-2241878363</v>
      </c>
      <c r="V19" s="60"/>
    </row>
    <row r="20" spans="1:22" ht="30" customHeight="1" x14ac:dyDescent="0.45">
      <c r="A20" s="57" t="s">
        <v>123</v>
      </c>
      <c r="C20" s="58">
        <v>0</v>
      </c>
      <c r="E20" s="62">
        <v>0</v>
      </c>
      <c r="G20" s="58">
        <v>0</v>
      </c>
      <c r="I20" s="62">
        <f t="shared" si="0"/>
        <v>0</v>
      </c>
      <c r="K20" s="60"/>
      <c r="M20" s="58">
        <v>0</v>
      </c>
      <c r="O20" s="145">
        <v>0</v>
      </c>
      <c r="P20" s="145"/>
      <c r="R20" s="62">
        <v>-214742931</v>
      </c>
      <c r="T20" s="62">
        <f t="shared" si="1"/>
        <v>-214742931</v>
      </c>
      <c r="V20" s="60"/>
    </row>
    <row r="21" spans="1:22" ht="30" customHeight="1" x14ac:dyDescent="0.45">
      <c r="A21" s="57" t="s">
        <v>25</v>
      </c>
      <c r="C21" s="58">
        <v>0</v>
      </c>
      <c r="E21" s="62">
        <v>79958897</v>
      </c>
      <c r="G21" s="58">
        <v>0</v>
      </c>
      <c r="I21" s="62">
        <f t="shared" si="0"/>
        <v>79958897</v>
      </c>
      <c r="K21" s="60"/>
      <c r="M21" s="58">
        <v>0</v>
      </c>
      <c r="O21" s="162">
        <v>-261199063</v>
      </c>
      <c r="P21" s="162"/>
      <c r="R21" s="62">
        <v>-255965</v>
      </c>
      <c r="T21" s="62">
        <f t="shared" si="1"/>
        <v>-261455028</v>
      </c>
      <c r="V21" s="60"/>
    </row>
    <row r="22" spans="1:22" ht="30" customHeight="1" x14ac:dyDescent="0.45">
      <c r="A22" s="57" t="s">
        <v>124</v>
      </c>
      <c r="C22" s="58">
        <v>0</v>
      </c>
      <c r="E22" s="62">
        <v>0</v>
      </c>
      <c r="G22" s="58">
        <v>0</v>
      </c>
      <c r="I22" s="62">
        <f t="shared" si="0"/>
        <v>0</v>
      </c>
      <c r="K22" s="60"/>
      <c r="M22" s="58"/>
      <c r="O22" s="145">
        <v>0</v>
      </c>
      <c r="P22" s="145"/>
      <c r="R22" s="62">
        <v>-2314532711</v>
      </c>
      <c r="T22" s="62">
        <f t="shared" si="1"/>
        <v>-2314532711</v>
      </c>
      <c r="V22" s="60"/>
    </row>
    <row r="23" spans="1:22" ht="30" customHeight="1" x14ac:dyDescent="0.45">
      <c r="A23" s="57" t="s">
        <v>125</v>
      </c>
      <c r="C23" s="58">
        <v>0</v>
      </c>
      <c r="E23" s="62">
        <v>0</v>
      </c>
      <c r="G23" s="58">
        <v>0</v>
      </c>
      <c r="I23" s="62">
        <f t="shared" si="0"/>
        <v>0</v>
      </c>
      <c r="K23" s="60"/>
      <c r="M23" s="58">
        <v>0</v>
      </c>
      <c r="O23" s="160">
        <v>0</v>
      </c>
      <c r="P23" s="160"/>
      <c r="R23" s="62">
        <v>-141008</v>
      </c>
      <c r="T23" s="62">
        <f t="shared" si="1"/>
        <v>-141008</v>
      </c>
      <c r="V23" s="60"/>
    </row>
    <row r="24" spans="1:22" ht="30" customHeight="1" x14ac:dyDescent="0.45">
      <c r="A24" s="57" t="s">
        <v>24</v>
      </c>
      <c r="C24" s="58">
        <v>0</v>
      </c>
      <c r="E24" s="62">
        <v>-283304250</v>
      </c>
      <c r="G24" s="58">
        <v>0</v>
      </c>
      <c r="I24" s="62">
        <f t="shared" si="0"/>
        <v>-283304250</v>
      </c>
      <c r="K24" s="60"/>
      <c r="M24" s="58">
        <v>517000000</v>
      </c>
      <c r="O24" s="162">
        <v>-154077748</v>
      </c>
      <c r="P24" s="162"/>
      <c r="R24" s="62">
        <v>304179330</v>
      </c>
      <c r="T24" s="62">
        <f t="shared" si="1"/>
        <v>667101582</v>
      </c>
      <c r="V24" s="60"/>
    </row>
    <row r="25" spans="1:22" ht="30" customHeight="1" x14ac:dyDescent="0.45">
      <c r="A25" s="57" t="s">
        <v>21</v>
      </c>
      <c r="C25" s="58">
        <v>0</v>
      </c>
      <c r="E25" s="62">
        <v>-4085545</v>
      </c>
      <c r="G25" s="58">
        <v>0</v>
      </c>
      <c r="I25" s="62">
        <f t="shared" si="0"/>
        <v>-4085545</v>
      </c>
      <c r="K25" s="60"/>
      <c r="M25" s="58"/>
      <c r="O25" s="161">
        <v>-80008851</v>
      </c>
      <c r="P25" s="161"/>
      <c r="R25" s="62">
        <v>-237229198</v>
      </c>
      <c r="T25" s="62">
        <f t="shared" si="1"/>
        <v>-317238049</v>
      </c>
      <c r="V25" s="60"/>
    </row>
    <row r="26" spans="1:22" ht="30" customHeight="1" x14ac:dyDescent="0.45">
      <c r="A26" s="57" t="s">
        <v>126</v>
      </c>
      <c r="C26" s="58">
        <v>0</v>
      </c>
      <c r="E26" s="62">
        <v>0</v>
      </c>
      <c r="G26" s="58">
        <v>0</v>
      </c>
      <c r="I26" s="62">
        <f t="shared" si="0"/>
        <v>0</v>
      </c>
      <c r="K26" s="60"/>
      <c r="M26" s="58">
        <v>0</v>
      </c>
      <c r="O26" s="145">
        <v>0</v>
      </c>
      <c r="P26" s="145"/>
      <c r="R26" s="62">
        <v>-804024</v>
      </c>
      <c r="T26" s="62">
        <f t="shared" si="1"/>
        <v>-804024</v>
      </c>
      <c r="V26" s="60"/>
    </row>
    <row r="27" spans="1:22" ht="30" customHeight="1" x14ac:dyDescent="0.45">
      <c r="A27" s="57" t="s">
        <v>32</v>
      </c>
      <c r="C27" s="58">
        <v>0</v>
      </c>
      <c r="E27" s="62">
        <v>31457364049</v>
      </c>
      <c r="G27" s="58">
        <v>0</v>
      </c>
      <c r="I27" s="62">
        <f t="shared" si="0"/>
        <v>31457364049</v>
      </c>
      <c r="K27" s="60"/>
      <c r="M27" s="58">
        <v>78214897522</v>
      </c>
      <c r="O27" s="161">
        <v>-369141873124</v>
      </c>
      <c r="P27" s="161"/>
      <c r="R27" s="62">
        <v>-2385719923</v>
      </c>
      <c r="T27" s="62">
        <f t="shared" si="1"/>
        <v>-293312695525</v>
      </c>
      <c r="V27" s="60"/>
    </row>
    <row r="28" spans="1:22" ht="30" customHeight="1" x14ac:dyDescent="0.45">
      <c r="A28" s="57" t="s">
        <v>127</v>
      </c>
      <c r="C28" s="58">
        <v>0</v>
      </c>
      <c r="E28" s="62">
        <v>0</v>
      </c>
      <c r="G28" s="58">
        <v>0</v>
      </c>
      <c r="I28" s="62">
        <f t="shared" si="0"/>
        <v>0</v>
      </c>
      <c r="K28" s="60"/>
      <c r="M28" s="58">
        <v>0</v>
      </c>
      <c r="O28" s="145">
        <v>0</v>
      </c>
      <c r="P28" s="145"/>
      <c r="R28" s="62">
        <v>829603</v>
      </c>
      <c r="T28" s="62">
        <f t="shared" si="1"/>
        <v>829603</v>
      </c>
      <c r="V28" s="60"/>
    </row>
    <row r="29" spans="1:22" ht="30" customHeight="1" x14ac:dyDescent="0.45">
      <c r="A29" s="57" t="s">
        <v>23</v>
      </c>
      <c r="C29" s="58">
        <v>0</v>
      </c>
      <c r="E29" s="62">
        <v>9917365801</v>
      </c>
      <c r="G29" s="58">
        <v>0</v>
      </c>
      <c r="I29" s="62">
        <f t="shared" si="0"/>
        <v>9917365801</v>
      </c>
      <c r="K29" s="60"/>
      <c r="M29" s="58">
        <v>7932716330</v>
      </c>
      <c r="O29" s="162">
        <v>-10555590506</v>
      </c>
      <c r="P29" s="162"/>
      <c r="R29" s="62">
        <v>-2194808361</v>
      </c>
      <c r="T29" s="62">
        <f t="shared" si="1"/>
        <v>-4817682537</v>
      </c>
      <c r="V29" s="60"/>
    </row>
    <row r="30" spans="1:22" ht="30" customHeight="1" x14ac:dyDescent="0.45">
      <c r="A30" s="57" t="s">
        <v>128</v>
      </c>
      <c r="C30" s="58">
        <v>0</v>
      </c>
      <c r="E30" s="62">
        <v>0</v>
      </c>
      <c r="G30" s="58">
        <v>0</v>
      </c>
      <c r="I30" s="62">
        <f t="shared" si="0"/>
        <v>0</v>
      </c>
      <c r="K30" s="60"/>
      <c r="M30" s="58">
        <v>0</v>
      </c>
      <c r="O30" s="145">
        <v>0</v>
      </c>
      <c r="P30" s="145"/>
      <c r="R30" s="62">
        <v>-294818960</v>
      </c>
      <c r="T30" s="62">
        <f t="shared" si="1"/>
        <v>-294818960</v>
      </c>
      <c r="V30" s="60"/>
    </row>
    <row r="31" spans="1:22" ht="30" customHeight="1" x14ac:dyDescent="0.45">
      <c r="A31" s="57" t="s">
        <v>129</v>
      </c>
      <c r="C31" s="58">
        <v>0</v>
      </c>
      <c r="E31" s="62">
        <v>0</v>
      </c>
      <c r="G31" s="58">
        <v>0</v>
      </c>
      <c r="I31" s="62">
        <f t="shared" si="0"/>
        <v>0</v>
      </c>
      <c r="K31" s="60"/>
      <c r="M31" s="58">
        <v>0</v>
      </c>
      <c r="O31" s="160">
        <v>0</v>
      </c>
      <c r="P31" s="160"/>
      <c r="R31" s="62">
        <v>136615</v>
      </c>
      <c r="T31" s="62">
        <f t="shared" si="1"/>
        <v>136615</v>
      </c>
      <c r="V31" s="60"/>
    </row>
    <row r="32" spans="1:22" ht="30" customHeight="1" x14ac:dyDescent="0.45">
      <c r="A32" s="57" t="s">
        <v>130</v>
      </c>
      <c r="C32" s="58">
        <v>0</v>
      </c>
      <c r="E32" s="62">
        <v>0</v>
      </c>
      <c r="G32" s="58">
        <v>0</v>
      </c>
      <c r="I32" s="62">
        <f t="shared" si="0"/>
        <v>0</v>
      </c>
      <c r="K32" s="60"/>
      <c r="M32" s="58"/>
      <c r="O32" s="160">
        <v>0</v>
      </c>
      <c r="P32" s="160"/>
      <c r="R32" s="62">
        <v>217832689</v>
      </c>
      <c r="T32" s="62">
        <f t="shared" si="1"/>
        <v>217832689</v>
      </c>
      <c r="V32" s="60"/>
    </row>
    <row r="33" spans="1:22" ht="30" customHeight="1" x14ac:dyDescent="0.45">
      <c r="A33" s="57" t="s">
        <v>39</v>
      </c>
      <c r="C33" s="58">
        <v>0</v>
      </c>
      <c r="E33" s="62">
        <v>10468933395</v>
      </c>
      <c r="G33" s="58">
        <v>0</v>
      </c>
      <c r="I33" s="62">
        <f t="shared" si="0"/>
        <v>10468933395</v>
      </c>
      <c r="K33" s="60"/>
      <c r="M33" s="58"/>
      <c r="O33" s="161">
        <v>-44647842949</v>
      </c>
      <c r="P33" s="161"/>
      <c r="R33" s="62">
        <v>-1800515633</v>
      </c>
      <c r="T33" s="62">
        <f t="shared" si="1"/>
        <v>-46448358582</v>
      </c>
      <c r="V33" s="60"/>
    </row>
    <row r="34" spans="1:22" ht="30" customHeight="1" x14ac:dyDescent="0.45">
      <c r="A34" s="57" t="s">
        <v>37</v>
      </c>
      <c r="C34" s="58">
        <v>0</v>
      </c>
      <c r="E34" s="62">
        <v>33643282426</v>
      </c>
      <c r="G34" s="58">
        <v>0</v>
      </c>
      <c r="I34" s="62">
        <f t="shared" si="0"/>
        <v>33643282426</v>
      </c>
      <c r="K34" s="60"/>
      <c r="M34" s="58">
        <v>28860000000</v>
      </c>
      <c r="O34" s="94"/>
      <c r="P34" s="62">
        <v>-55939305503</v>
      </c>
      <c r="R34" s="62">
        <v>0</v>
      </c>
      <c r="T34" s="62">
        <f t="shared" si="1"/>
        <v>-27079305503</v>
      </c>
      <c r="V34" s="60"/>
    </row>
    <row r="35" spans="1:22" ht="30" customHeight="1" x14ac:dyDescent="0.45">
      <c r="A35" s="57" t="s">
        <v>36</v>
      </c>
      <c r="C35" s="58">
        <v>0</v>
      </c>
      <c r="E35" s="62">
        <v>-98410950</v>
      </c>
      <c r="G35" s="58">
        <v>0</v>
      </c>
      <c r="I35" s="62">
        <f t="shared" si="0"/>
        <v>-98410950</v>
      </c>
      <c r="K35" s="60"/>
      <c r="M35" s="58">
        <v>422672661</v>
      </c>
      <c r="O35" s="94"/>
      <c r="P35" s="62">
        <v>-3477186900</v>
      </c>
      <c r="R35" s="62">
        <v>0</v>
      </c>
      <c r="T35" s="62">
        <f t="shared" si="1"/>
        <v>-3054514239</v>
      </c>
      <c r="V35" s="60"/>
    </row>
    <row r="36" spans="1:22" ht="30" customHeight="1" x14ac:dyDescent="0.45">
      <c r="A36" s="57" t="s">
        <v>27</v>
      </c>
      <c r="C36" s="58">
        <v>0</v>
      </c>
      <c r="E36" s="62">
        <v>178981875</v>
      </c>
      <c r="G36" s="58">
        <v>0</v>
      </c>
      <c r="I36" s="62">
        <f t="shared" si="0"/>
        <v>178981875</v>
      </c>
      <c r="K36" s="60"/>
      <c r="M36" s="58">
        <v>2661782679</v>
      </c>
      <c r="O36" s="94"/>
      <c r="P36" s="62">
        <v>-3962167667</v>
      </c>
      <c r="R36" s="62">
        <v>0</v>
      </c>
      <c r="T36" s="62">
        <f t="shared" si="1"/>
        <v>-1300384988</v>
      </c>
      <c r="V36" s="60"/>
    </row>
    <row r="37" spans="1:22" ht="30" customHeight="1" x14ac:dyDescent="0.45">
      <c r="A37" s="57" t="s">
        <v>34</v>
      </c>
      <c r="C37" s="58">
        <v>0</v>
      </c>
      <c r="E37" s="62">
        <v>13115470318</v>
      </c>
      <c r="G37" s="58">
        <v>0</v>
      </c>
      <c r="I37" s="62">
        <f t="shared" si="0"/>
        <v>13115470318</v>
      </c>
      <c r="K37" s="60"/>
      <c r="M37" s="58">
        <v>23303304703</v>
      </c>
      <c r="O37" s="94"/>
      <c r="P37" s="62">
        <v>-49881476524</v>
      </c>
      <c r="R37" s="62">
        <v>0</v>
      </c>
      <c r="T37" s="62">
        <f t="shared" si="1"/>
        <v>-26578171821</v>
      </c>
      <c r="V37" s="60"/>
    </row>
    <row r="38" spans="1:22" ht="30" customHeight="1" x14ac:dyDescent="0.45">
      <c r="A38" s="57" t="s">
        <v>26</v>
      </c>
      <c r="C38" s="58">
        <v>0</v>
      </c>
      <c r="E38" s="62">
        <v>39762000</v>
      </c>
      <c r="G38" s="58">
        <v>0</v>
      </c>
      <c r="I38" s="62">
        <f t="shared" si="0"/>
        <v>39762000</v>
      </c>
      <c r="K38" s="60"/>
      <c r="M38" s="58">
        <v>120000000</v>
      </c>
      <c r="O38" s="94"/>
      <c r="P38" s="62">
        <v>-262429200</v>
      </c>
      <c r="R38" s="62">
        <v>0</v>
      </c>
      <c r="T38" s="62">
        <f t="shared" si="1"/>
        <v>-142429200</v>
      </c>
      <c r="V38" s="60"/>
    </row>
    <row r="39" spans="1:22" ht="30" customHeight="1" x14ac:dyDescent="0.45">
      <c r="A39" s="57" t="s">
        <v>28</v>
      </c>
      <c r="C39" s="58">
        <v>0</v>
      </c>
      <c r="E39" s="62">
        <v>69582457</v>
      </c>
      <c r="G39" s="58">
        <v>0</v>
      </c>
      <c r="I39" s="62">
        <f t="shared" si="0"/>
        <v>69582457</v>
      </c>
      <c r="K39" s="60"/>
      <c r="M39" s="58">
        <v>23599646</v>
      </c>
      <c r="O39" s="94"/>
      <c r="P39" s="62">
        <v>-276341755</v>
      </c>
      <c r="R39" s="62">
        <v>0</v>
      </c>
      <c r="T39" s="62">
        <f t="shared" si="1"/>
        <v>-252742109</v>
      </c>
      <c r="V39" s="60"/>
    </row>
    <row r="40" spans="1:22" ht="30" customHeight="1" x14ac:dyDescent="0.45">
      <c r="A40" s="57" t="s">
        <v>38</v>
      </c>
      <c r="C40" s="58">
        <v>0</v>
      </c>
      <c r="E40" s="62">
        <v>-989701031</v>
      </c>
      <c r="G40" s="58">
        <v>0</v>
      </c>
      <c r="I40" s="62">
        <f t="shared" si="0"/>
        <v>-989701031</v>
      </c>
      <c r="K40" s="60"/>
      <c r="M40" s="58">
        <v>74433535</v>
      </c>
      <c r="O40" s="94"/>
      <c r="P40" s="62">
        <v>-1263686062</v>
      </c>
      <c r="R40" s="62">
        <v>0</v>
      </c>
      <c r="T40" s="62">
        <f t="shared" si="1"/>
        <v>-1189252527</v>
      </c>
      <c r="V40" s="60"/>
    </row>
    <row r="41" spans="1:22" ht="30" customHeight="1" x14ac:dyDescent="0.45">
      <c r="A41" s="57" t="s">
        <v>212</v>
      </c>
      <c r="C41" s="58">
        <v>0</v>
      </c>
      <c r="E41" s="62">
        <v>5601651344</v>
      </c>
      <c r="G41" s="58">
        <v>0</v>
      </c>
      <c r="I41" s="62">
        <f t="shared" si="0"/>
        <v>5601651344</v>
      </c>
      <c r="K41" s="60"/>
      <c r="M41" s="58">
        <v>0</v>
      </c>
      <c r="O41" s="94"/>
      <c r="P41" s="62">
        <v>-22765685587</v>
      </c>
      <c r="R41" s="62">
        <v>0</v>
      </c>
      <c r="T41" s="62">
        <f t="shared" si="1"/>
        <v>-22765685587</v>
      </c>
      <c r="V41" s="60"/>
    </row>
    <row r="42" spans="1:22" ht="30" customHeight="1" x14ac:dyDescent="0.45">
      <c r="A42" s="57" t="s">
        <v>31</v>
      </c>
      <c r="C42" s="58">
        <v>0</v>
      </c>
      <c r="E42" s="62">
        <v>4024914657</v>
      </c>
      <c r="G42" s="58">
        <v>0</v>
      </c>
      <c r="I42" s="62">
        <f t="shared" si="0"/>
        <v>4024914657</v>
      </c>
      <c r="K42" s="60"/>
      <c r="M42" s="58">
        <v>0</v>
      </c>
      <c r="O42" s="94"/>
      <c r="P42" s="62">
        <v>1177605553</v>
      </c>
      <c r="R42" s="62">
        <v>0</v>
      </c>
      <c r="T42" s="62">
        <f t="shared" si="1"/>
        <v>1177605553</v>
      </c>
      <c r="V42" s="60"/>
    </row>
    <row r="43" spans="1:22" ht="30" customHeight="1" x14ac:dyDescent="0.45">
      <c r="A43" s="57" t="s">
        <v>40</v>
      </c>
      <c r="C43" s="58">
        <v>0</v>
      </c>
      <c r="E43" s="62">
        <v>-34791750</v>
      </c>
      <c r="G43" s="58">
        <v>0</v>
      </c>
      <c r="I43" s="62">
        <f t="shared" si="0"/>
        <v>-34791750</v>
      </c>
      <c r="K43" s="60"/>
      <c r="M43" s="58">
        <v>0</v>
      </c>
      <c r="O43" s="94"/>
      <c r="P43" s="62">
        <v>-309149550</v>
      </c>
      <c r="R43" s="62">
        <v>0</v>
      </c>
      <c r="T43" s="62">
        <f t="shared" si="1"/>
        <v>-309149550</v>
      </c>
      <c r="V43" s="60"/>
    </row>
    <row r="44" spans="1:22" ht="30" customHeight="1" x14ac:dyDescent="0.45">
      <c r="A44" s="57" t="s">
        <v>42</v>
      </c>
      <c r="C44" s="58">
        <v>0</v>
      </c>
      <c r="E44" s="62">
        <v>-488205829</v>
      </c>
      <c r="G44" s="58">
        <v>0</v>
      </c>
      <c r="I44" s="62">
        <f t="shared" si="0"/>
        <v>-488205829</v>
      </c>
      <c r="K44" s="60"/>
      <c r="M44" s="58">
        <v>0</v>
      </c>
      <c r="O44" s="94"/>
      <c r="P44" s="62">
        <v>-2076766939</v>
      </c>
      <c r="R44" s="62">
        <v>0</v>
      </c>
      <c r="T44" s="62">
        <f t="shared" si="1"/>
        <v>-2076766939</v>
      </c>
      <c r="V44" s="60"/>
    </row>
    <row r="45" spans="1:22" ht="30" customHeight="1" x14ac:dyDescent="0.45">
      <c r="A45" s="57" t="s">
        <v>214</v>
      </c>
      <c r="C45" s="58">
        <v>0</v>
      </c>
      <c r="E45" s="62">
        <v>-191342108</v>
      </c>
      <c r="G45" s="58">
        <v>0</v>
      </c>
      <c r="I45" s="62">
        <f t="shared" si="0"/>
        <v>-191342108</v>
      </c>
      <c r="K45" s="60"/>
      <c r="M45" s="58">
        <v>0</v>
      </c>
      <c r="O45" s="94"/>
      <c r="P45" s="62">
        <v>-3062533878</v>
      </c>
      <c r="R45" s="62">
        <v>0</v>
      </c>
      <c r="T45" s="62">
        <f t="shared" si="1"/>
        <v>-3062533878</v>
      </c>
      <c r="V45" s="60"/>
    </row>
    <row r="46" spans="1:22" ht="30" customHeight="1" x14ac:dyDescent="0.45">
      <c r="A46" s="57" t="s">
        <v>44</v>
      </c>
      <c r="C46" s="58">
        <v>0</v>
      </c>
      <c r="E46" s="62">
        <v>852968292</v>
      </c>
      <c r="G46" s="58">
        <v>0</v>
      </c>
      <c r="I46" s="62">
        <f t="shared" si="0"/>
        <v>852968292</v>
      </c>
      <c r="K46" s="60"/>
      <c r="M46" s="58">
        <v>0</v>
      </c>
      <c r="O46" s="94"/>
      <c r="P46" s="62">
        <v>988676395</v>
      </c>
      <c r="R46" s="62">
        <v>0</v>
      </c>
      <c r="T46" s="62">
        <f t="shared" si="1"/>
        <v>988676395</v>
      </c>
      <c r="V46" s="60"/>
    </row>
    <row r="47" spans="1:22" ht="30" customHeight="1" x14ac:dyDescent="0.45">
      <c r="A47" s="57" t="s">
        <v>213</v>
      </c>
      <c r="C47" s="58">
        <v>0</v>
      </c>
      <c r="E47" s="62">
        <v>-27634063</v>
      </c>
      <c r="G47" s="58">
        <v>0</v>
      </c>
      <c r="I47" s="62">
        <f t="shared" si="0"/>
        <v>-27634063</v>
      </c>
      <c r="K47" s="60"/>
      <c r="M47" s="58">
        <v>0</v>
      </c>
      <c r="O47" s="94"/>
      <c r="P47" s="62">
        <v>-27634063</v>
      </c>
      <c r="R47" s="62">
        <v>0</v>
      </c>
      <c r="T47" s="62">
        <f t="shared" si="1"/>
        <v>-27634063</v>
      </c>
      <c r="V47" s="60"/>
    </row>
    <row r="48" spans="1:22" ht="30" customHeight="1" x14ac:dyDescent="0.45">
      <c r="A48" s="57" t="s">
        <v>215</v>
      </c>
      <c r="C48" s="58">
        <v>0</v>
      </c>
      <c r="E48" s="62">
        <v>2719456656</v>
      </c>
      <c r="G48" s="58">
        <v>0</v>
      </c>
      <c r="I48" s="62">
        <f t="shared" si="0"/>
        <v>2719456656</v>
      </c>
      <c r="K48" s="60"/>
      <c r="M48" s="58">
        <v>0</v>
      </c>
      <c r="O48" s="94"/>
      <c r="P48" s="62">
        <v>2719456656</v>
      </c>
      <c r="R48" s="62">
        <v>0</v>
      </c>
      <c r="T48" s="62">
        <f t="shared" si="1"/>
        <v>2719456656</v>
      </c>
      <c r="V48" s="60"/>
    </row>
    <row r="49" spans="1:22" ht="30" customHeight="1" x14ac:dyDescent="0.45">
      <c r="A49" s="57" t="s">
        <v>45</v>
      </c>
      <c r="C49" s="58">
        <v>0</v>
      </c>
      <c r="E49" s="62">
        <v>38284041761</v>
      </c>
      <c r="G49" s="58">
        <v>0</v>
      </c>
      <c r="I49" s="62">
        <f t="shared" si="0"/>
        <v>38284041761</v>
      </c>
      <c r="K49" s="60"/>
      <c r="M49" s="58">
        <v>0</v>
      </c>
      <c r="O49" s="94"/>
      <c r="P49" s="64">
        <v>36043948967</v>
      </c>
      <c r="R49" s="62">
        <v>0</v>
      </c>
      <c r="T49" s="62">
        <f t="shared" si="1"/>
        <v>36043948967</v>
      </c>
      <c r="V49" s="60"/>
    </row>
    <row r="50" spans="1:22" ht="30" customHeight="1" x14ac:dyDescent="0.45">
      <c r="A50" s="57" t="s">
        <v>46</v>
      </c>
      <c r="C50" s="58">
        <v>0</v>
      </c>
      <c r="E50" s="62">
        <v>73056743086</v>
      </c>
      <c r="G50" s="58">
        <v>0</v>
      </c>
      <c r="I50" s="62">
        <f t="shared" si="0"/>
        <v>73056743086</v>
      </c>
      <c r="K50" s="60"/>
      <c r="M50" s="58">
        <v>0</v>
      </c>
      <c r="O50" s="94"/>
      <c r="P50" s="64">
        <v>73207188435</v>
      </c>
      <c r="R50" s="62">
        <v>0</v>
      </c>
      <c r="T50" s="62">
        <f t="shared" si="1"/>
        <v>73207188435</v>
      </c>
      <c r="V50" s="60"/>
    </row>
    <row r="51" spans="1:22" ht="30" customHeight="1" x14ac:dyDescent="0.45">
      <c r="A51" s="57" t="s">
        <v>217</v>
      </c>
      <c r="C51" s="58">
        <v>0</v>
      </c>
      <c r="E51" s="62">
        <v>-339983443</v>
      </c>
      <c r="G51" s="58">
        <v>0</v>
      </c>
      <c r="I51" s="62">
        <f t="shared" si="0"/>
        <v>-339983443</v>
      </c>
      <c r="K51" s="60"/>
      <c r="M51" s="58">
        <v>0</v>
      </c>
      <c r="O51" s="94"/>
      <c r="P51" s="62">
        <v>-339983443</v>
      </c>
      <c r="R51" s="62">
        <v>0</v>
      </c>
      <c r="T51" s="62">
        <f t="shared" si="1"/>
        <v>-339983443</v>
      </c>
      <c r="V51" s="60"/>
    </row>
    <row r="52" spans="1:22" ht="30" customHeight="1" x14ac:dyDescent="0.45">
      <c r="A52" s="57" t="s">
        <v>68</v>
      </c>
      <c r="C52" s="58">
        <v>0</v>
      </c>
      <c r="E52" s="62">
        <v>-14440081</v>
      </c>
      <c r="G52" s="58">
        <v>0</v>
      </c>
      <c r="I52" s="62">
        <f t="shared" si="0"/>
        <v>-14440081</v>
      </c>
      <c r="K52" s="60"/>
      <c r="M52" s="58">
        <v>0</v>
      </c>
      <c r="O52" s="94"/>
      <c r="P52" s="62">
        <v>-14440081</v>
      </c>
      <c r="R52" s="62">
        <v>0</v>
      </c>
      <c r="T52" s="62">
        <f t="shared" si="1"/>
        <v>-14440081</v>
      </c>
      <c r="V52" s="60"/>
    </row>
    <row r="53" spans="1:22" ht="30" customHeight="1" x14ac:dyDescent="0.45">
      <c r="A53" s="57" t="s">
        <v>219</v>
      </c>
      <c r="C53" s="58">
        <v>0</v>
      </c>
      <c r="E53" s="62">
        <v>-299630</v>
      </c>
      <c r="G53" s="58">
        <v>0</v>
      </c>
      <c r="I53" s="62">
        <f t="shared" si="0"/>
        <v>-299630</v>
      </c>
      <c r="K53" s="60"/>
      <c r="M53" s="58">
        <v>0</v>
      </c>
      <c r="O53" s="94"/>
      <c r="P53" s="62">
        <v>-299630</v>
      </c>
      <c r="R53" s="62">
        <v>0</v>
      </c>
      <c r="T53" s="62">
        <f t="shared" si="1"/>
        <v>-299630</v>
      </c>
      <c r="V53" s="60"/>
    </row>
    <row r="54" spans="1:22" ht="30" customHeight="1" x14ac:dyDescent="0.45">
      <c r="A54" s="57" t="s">
        <v>220</v>
      </c>
      <c r="C54" s="58">
        <v>0</v>
      </c>
      <c r="E54" s="62">
        <v>927</v>
      </c>
      <c r="G54" s="58">
        <v>0</v>
      </c>
      <c r="I54" s="62">
        <f t="shared" si="0"/>
        <v>927</v>
      </c>
      <c r="K54" s="60"/>
      <c r="M54" s="58">
        <v>0</v>
      </c>
      <c r="O54" s="94"/>
      <c r="P54" s="64">
        <v>927</v>
      </c>
      <c r="R54" s="62">
        <v>0</v>
      </c>
      <c r="T54" s="62">
        <f t="shared" si="1"/>
        <v>927</v>
      </c>
      <c r="V54" s="60"/>
    </row>
    <row r="55" spans="1:22" ht="30" customHeight="1" x14ac:dyDescent="0.45">
      <c r="A55" s="57" t="s">
        <v>218</v>
      </c>
      <c r="C55" s="58">
        <v>0</v>
      </c>
      <c r="E55" s="62">
        <v>1030</v>
      </c>
      <c r="G55" s="58">
        <v>0</v>
      </c>
      <c r="I55" s="62">
        <f t="shared" si="0"/>
        <v>1030</v>
      </c>
      <c r="K55" s="60"/>
      <c r="M55" s="58">
        <v>0</v>
      </c>
      <c r="O55" s="94"/>
      <c r="P55" s="64">
        <v>1030</v>
      </c>
      <c r="R55" s="62">
        <v>0</v>
      </c>
      <c r="T55" s="62">
        <f t="shared" si="1"/>
        <v>1030</v>
      </c>
      <c r="V55" s="60"/>
    </row>
    <row r="56" spans="1:22" s="101" customFormat="1" ht="30" customHeight="1" thickBot="1" x14ac:dyDescent="0.6">
      <c r="A56" s="117"/>
      <c r="B56" s="117"/>
      <c r="C56" s="118">
        <f>SUM(C8:C33)</f>
        <v>0</v>
      </c>
      <c r="D56" s="117"/>
      <c r="E56" s="119">
        <f>SUM(E8:E55)</f>
        <v>215224027527</v>
      </c>
      <c r="F56" s="117"/>
      <c r="G56" s="73">
        <f>SUM(G8:G34)</f>
        <v>-3397397658</v>
      </c>
      <c r="H56" s="117"/>
      <c r="I56" s="119">
        <f>SUM(I8:I55)</f>
        <v>211826629869</v>
      </c>
      <c r="J56" s="117"/>
      <c r="K56" s="118"/>
      <c r="L56" s="117"/>
      <c r="M56" s="118">
        <f>SUM(M8:M41)</f>
        <v>167799009947</v>
      </c>
      <c r="N56" s="117"/>
      <c r="O56" s="74"/>
      <c r="P56" s="119">
        <f>SUM(O8:P55)</f>
        <v>-626121221753</v>
      </c>
      <c r="Q56" s="117"/>
      <c r="R56" s="118">
        <f>SUM(R8:R36)</f>
        <v>-126908432873</v>
      </c>
      <c r="S56" s="117"/>
      <c r="T56" s="119">
        <f>SUM(T8:T55)</f>
        <v>-585230644679</v>
      </c>
      <c r="U56" s="117"/>
      <c r="V56" s="118"/>
    </row>
    <row r="57" spans="1:22" ht="30" customHeight="1" thickTop="1" x14ac:dyDescent="0.45"/>
  </sheetData>
  <mergeCells count="41">
    <mergeCell ref="A6:A7"/>
    <mergeCell ref="G6:G7"/>
    <mergeCell ref="E6:E7"/>
    <mergeCell ref="C6:C7"/>
    <mergeCell ref="M6:M7"/>
    <mergeCell ref="I6:K6"/>
    <mergeCell ref="A4:V4"/>
    <mergeCell ref="C5:K5"/>
    <mergeCell ref="M5:V5"/>
    <mergeCell ref="A1:V1"/>
    <mergeCell ref="A2:V2"/>
    <mergeCell ref="A3:V3"/>
    <mergeCell ref="T6:V6"/>
    <mergeCell ref="O8:P8"/>
    <mergeCell ref="O6:P7"/>
    <mergeCell ref="R6:R7"/>
    <mergeCell ref="O10:P10"/>
    <mergeCell ref="O11:P11"/>
    <mergeCell ref="O12:P12"/>
    <mergeCell ref="O9:P9"/>
    <mergeCell ref="O13:P13"/>
    <mergeCell ref="O14:P14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  <mergeCell ref="O24:P24"/>
    <mergeCell ref="O30:P30"/>
    <mergeCell ref="O31:P31"/>
    <mergeCell ref="O32:P32"/>
    <mergeCell ref="O33:P33"/>
    <mergeCell ref="O25:P25"/>
    <mergeCell ref="O26:P26"/>
    <mergeCell ref="O27:P27"/>
    <mergeCell ref="O28:P28"/>
    <mergeCell ref="O29:P29"/>
  </mergeCells>
  <pageMargins left="0.39" right="0.39" top="0.39" bottom="0.39" header="0" footer="0"/>
  <pageSetup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KarAmooz</dc:creator>
  <dc:description/>
  <cp:lastModifiedBy>KarAmooz</cp:lastModifiedBy>
  <cp:lastPrinted>2025-10-01T09:41:15Z</cp:lastPrinted>
  <dcterms:created xsi:type="dcterms:W3CDTF">2025-08-26T14:40:41Z</dcterms:created>
  <dcterms:modified xsi:type="dcterms:W3CDTF">2025-10-01T10:02:15Z</dcterms:modified>
</cp:coreProperties>
</file>