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taheri\Desktop\"/>
    </mc:Choice>
  </mc:AlternateContent>
  <xr:revisionPtr revIDLastSave="0" documentId="13_ncr:1_{69AB5363-69E4-446A-B26A-0DF497BCFF90}" xr6:coauthVersionLast="47" xr6:coauthVersionMax="47" xr10:uidLastSave="{00000000-0000-0000-0000-000000000000}"/>
  <bookViews>
    <workbookView xWindow="-120" yWindow="-120" windowWidth="29040" windowHeight="15720" tabRatio="869" firstSheet="7" activeTab="3" xr2:uid="{00000000-000D-0000-FFFF-FFFF00000000}"/>
  </bookViews>
  <sheets>
    <sheet name="صورت وضعیت" sheetId="1" r:id="rId1"/>
    <sheet name="سهام" sheetId="2" r:id="rId2"/>
    <sheet name="اوراق" sheetId="5" r:id="rId3"/>
    <sheet name="اوراق مشتقه" sheetId="3" r:id="rId4"/>
    <sheet name="سپرده" sheetId="7" r:id="rId5"/>
    <sheet name="درآمد" sheetId="8" r:id="rId6"/>
    <sheet name="درآمد سرمایه گذاری در سهام" sheetId="9" r:id="rId7"/>
    <sheet name="درآمد سرمایه گذاری در اوراق به" sheetId="11" r:id="rId8"/>
    <sheet name="مبالغ تخصیصی اوراق" sheetId="12" r:id="rId9"/>
    <sheet name="درآمد سپرده بانکی" sheetId="13" r:id="rId10"/>
    <sheet name="سایر درآمدها" sheetId="14" r:id="rId11"/>
    <sheet name="درآمد سود سهام" sheetId="15" r:id="rId12"/>
    <sheet name="سود اوراق بهادار" sheetId="17" r:id="rId13"/>
    <sheet name="درآمد ناشی از فروش" sheetId="19" r:id="rId14"/>
    <sheet name="درآمد ناشی از تغییر قیمت اوراق" sheetId="21" r:id="rId15"/>
    <sheet name="درآمد اعمال اختیار" sheetId="20" r:id="rId16"/>
    <sheet name="سود سپرده بانکی" sheetId="18" r:id="rId17"/>
  </sheets>
  <definedNames>
    <definedName name="_xlnm._FilterDatabase" localSheetId="14" hidden="1">'درآمد ناشی از تغییر قیمت اوراق'!$A$1:$R$31</definedName>
    <definedName name="_xlnm._FilterDatabase" localSheetId="13" hidden="1">'درآمد ناشی از فروش'!$A$4:$R$26</definedName>
    <definedName name="_xlnm._FilterDatabase" localSheetId="1" hidden="1">سهام!$A$8:$F$46</definedName>
    <definedName name="_xlnm.Print_Area" localSheetId="2">اوراق!$A$1:$AM$9</definedName>
    <definedName name="_xlnm.Print_Area" localSheetId="3">'اوراق مشتقه'!$A$1:$AX$29</definedName>
    <definedName name="_xlnm.Print_Area" localSheetId="5">درآمد!$A$1:$K$11</definedName>
    <definedName name="_xlnm.Print_Area" localSheetId="15">'درآمد اعمال اختیار'!$A$1:$Z$11</definedName>
    <definedName name="_xlnm.Print_Area" localSheetId="9">'درآمد سپرده بانکی'!$A$1:$K$10</definedName>
    <definedName name="_xlnm.Print_Area" localSheetId="7">'درآمد سرمایه گذاری در اوراق به'!$A$1:$S$8</definedName>
    <definedName name="_xlnm.Print_Area" localSheetId="6">'درآمد سرمایه گذاری در سهام'!$A$1:$X$42</definedName>
    <definedName name="_xlnm.Print_Area" localSheetId="11">'درآمد سود سهام'!$A$1:$T$15</definedName>
    <definedName name="_xlnm.Print_Area" localSheetId="14">'درآمد ناشی از تغییر قیمت اوراق'!$A$1:$S$31</definedName>
    <definedName name="_xlnm.Print_Area" localSheetId="13">'درآمد ناشی از فروش'!$A$1:$S$26</definedName>
    <definedName name="_xlnm.Print_Area" localSheetId="10">'سایر درآمدها'!$A$1:$G$10</definedName>
    <definedName name="_xlnm.Print_Area" localSheetId="4">سپرده!$A$1:$M$11</definedName>
    <definedName name="_xlnm.Print_Area" localSheetId="1">سهام!$A$1:$AC$46</definedName>
    <definedName name="_xlnm.Print_Area" localSheetId="12">'سود اوراق بهادار'!$A$1:$T$8</definedName>
    <definedName name="_xlnm.Print_Area" localSheetId="16">'سود سپرده بانکی'!$A$1:$N$10</definedName>
    <definedName name="_xlnm.Print_Area" localSheetId="0">'صورت وضعیت'!$A$1:$C$24</definedName>
    <definedName name="_xlnm.Print_Area" localSheetId="8">'مبالغ تخصیصی اوراق'!$A$1:$R$8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6" i="2" l="1"/>
  <c r="AB46" i="2"/>
  <c r="Z46" i="2"/>
  <c r="T45" i="2"/>
  <c r="T46" i="2" s="1"/>
  <c r="L46" i="2"/>
  <c r="N46" i="2"/>
  <c r="P46" i="2"/>
  <c r="R46" i="2"/>
  <c r="T23" i="2"/>
  <c r="T40" i="2"/>
  <c r="J46" i="2"/>
  <c r="H46" i="2"/>
  <c r="F46" i="2"/>
  <c r="T42" i="2"/>
  <c r="T43" i="2"/>
  <c r="T44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1" i="2"/>
  <c r="T9" i="2"/>
  <c r="W8" i="20"/>
  <c r="W9" i="20"/>
  <c r="W10" i="20"/>
  <c r="W7" i="20"/>
  <c r="H7" i="7" l="1"/>
  <c r="F7" i="7"/>
  <c r="F7" i="8"/>
  <c r="H42" i="9"/>
  <c r="D42" i="9"/>
  <c r="S42" i="9"/>
  <c r="P42" i="9"/>
  <c r="F42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9" i="9"/>
  <c r="U8" i="9"/>
  <c r="J32" i="9"/>
  <c r="J33" i="9"/>
  <c r="J34" i="9"/>
  <c r="J35" i="9"/>
  <c r="J36" i="9"/>
  <c r="J37" i="9"/>
  <c r="J38" i="9"/>
  <c r="J39" i="9"/>
  <c r="J40" i="9"/>
  <c r="J41" i="9"/>
  <c r="J27" i="9"/>
  <c r="J28" i="9"/>
  <c r="J29" i="9"/>
  <c r="J30" i="9"/>
  <c r="J31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9" i="9"/>
  <c r="J8" i="9"/>
  <c r="N42" i="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S8" i="15"/>
  <c r="S9" i="15"/>
  <c r="S10" i="15"/>
  <c r="S11" i="15"/>
  <c r="S12" i="15"/>
  <c r="S13" i="15"/>
  <c r="S14" i="15"/>
  <c r="S7" i="15"/>
  <c r="M8" i="15"/>
  <c r="M9" i="15"/>
  <c r="M10" i="15"/>
  <c r="M11" i="15"/>
  <c r="M12" i="15"/>
  <c r="M13" i="15"/>
  <c r="M14" i="15"/>
  <c r="M7" i="15"/>
  <c r="U42" i="9" l="1"/>
  <c r="R7" i="11"/>
  <c r="P8" i="11"/>
  <c r="N8" i="11"/>
  <c r="L8" i="11"/>
  <c r="D8" i="11"/>
  <c r="H8" i="11"/>
  <c r="G8" i="11"/>
  <c r="F8" i="11"/>
  <c r="J8" i="11"/>
  <c r="F10" i="14"/>
  <c r="D10" i="14"/>
  <c r="O15" i="15"/>
  <c r="S15" i="15"/>
  <c r="R15" i="15"/>
  <c r="Q15" i="15"/>
  <c r="P15" i="15"/>
  <c r="N15" i="15"/>
  <c r="M15" i="15"/>
  <c r="I15" i="15"/>
  <c r="K15" i="15"/>
  <c r="Q8" i="17"/>
  <c r="P8" i="17"/>
  <c r="O8" i="17"/>
  <c r="N8" i="17"/>
  <c r="M8" i="17"/>
  <c r="L8" i="17"/>
  <c r="K8" i="17"/>
  <c r="J8" i="17"/>
  <c r="I8" i="17"/>
  <c r="S8" i="17"/>
  <c r="C26" i="19"/>
  <c r="E26" i="19"/>
  <c r="G26" i="19"/>
  <c r="K26" i="19"/>
  <c r="M26" i="19"/>
  <c r="O26" i="19"/>
  <c r="Q8" i="19"/>
  <c r="R25" i="19"/>
  <c r="Q25" i="19"/>
  <c r="R24" i="19"/>
  <c r="Q24" i="19"/>
  <c r="R23" i="19"/>
  <c r="Q23" i="19"/>
  <c r="R22" i="19"/>
  <c r="Q22" i="19"/>
  <c r="R21" i="19"/>
  <c r="Q21" i="19"/>
  <c r="R20" i="19"/>
  <c r="Q20" i="19"/>
  <c r="R19" i="19"/>
  <c r="Q19" i="19"/>
  <c r="R18" i="19"/>
  <c r="Q18" i="19"/>
  <c r="R17" i="19"/>
  <c r="Q17" i="19"/>
  <c r="R16" i="19"/>
  <c r="Q16" i="19"/>
  <c r="R15" i="19"/>
  <c r="Q15" i="19"/>
  <c r="R14" i="19"/>
  <c r="Q14" i="19"/>
  <c r="R13" i="19"/>
  <c r="Q13" i="19"/>
  <c r="R12" i="19"/>
  <c r="Q12" i="19"/>
  <c r="R11" i="19"/>
  <c r="Q11" i="19"/>
  <c r="R10" i="19"/>
  <c r="Q10" i="19"/>
  <c r="R9" i="19"/>
  <c r="Q9" i="19"/>
  <c r="R7" i="19"/>
  <c r="Q7" i="19"/>
  <c r="I7" i="19"/>
  <c r="C31" i="21"/>
  <c r="R30" i="21"/>
  <c r="R29" i="21"/>
  <c r="R28" i="21"/>
  <c r="M28" i="21"/>
  <c r="Q28" i="21" s="1"/>
  <c r="R26" i="21"/>
  <c r="R25" i="21"/>
  <c r="R24" i="21"/>
  <c r="R27" i="21"/>
  <c r="R23" i="21"/>
  <c r="R22" i="21"/>
  <c r="R21" i="21"/>
  <c r="R20" i="21"/>
  <c r="R19" i="21"/>
  <c r="R18" i="21"/>
  <c r="R17" i="21"/>
  <c r="R16" i="21"/>
  <c r="R15" i="21"/>
  <c r="R14" i="21"/>
  <c r="R13" i="21"/>
  <c r="R12" i="21"/>
  <c r="R11" i="21"/>
  <c r="R10" i="21"/>
  <c r="R9" i="21"/>
  <c r="R8" i="21"/>
  <c r="M29" i="21"/>
  <c r="Q29" i="21" s="1"/>
  <c r="M27" i="21"/>
  <c r="Q27" i="21" s="1"/>
  <c r="M26" i="21"/>
  <c r="Q26" i="21" s="1"/>
  <c r="M25" i="21"/>
  <c r="Q25" i="21" s="1"/>
  <c r="M24" i="21"/>
  <c r="Q24" i="21" s="1"/>
  <c r="M23" i="21"/>
  <c r="Q23" i="21" s="1"/>
  <c r="M22" i="21"/>
  <c r="Q22" i="21" s="1"/>
  <c r="M21" i="21"/>
  <c r="Q21" i="21" s="1"/>
  <c r="M20" i="21"/>
  <c r="Q20" i="21" s="1"/>
  <c r="M19" i="21"/>
  <c r="Q19" i="21" s="1"/>
  <c r="M18" i="21"/>
  <c r="Q18" i="21" s="1"/>
  <c r="M17" i="21"/>
  <c r="Q17" i="21" s="1"/>
  <c r="M16" i="21"/>
  <c r="Q16" i="21" s="1"/>
  <c r="M15" i="21"/>
  <c r="Q15" i="21" s="1"/>
  <c r="M14" i="21"/>
  <c r="Q14" i="21" s="1"/>
  <c r="M13" i="21"/>
  <c r="Q13" i="21" s="1"/>
  <c r="M12" i="21"/>
  <c r="Q12" i="21" s="1"/>
  <c r="M11" i="21"/>
  <c r="Q11" i="21" s="1"/>
  <c r="M10" i="21"/>
  <c r="Q10" i="21" s="1"/>
  <c r="M8" i="21"/>
  <c r="Q8" i="21" s="1"/>
  <c r="M7" i="21"/>
  <c r="Q7" i="21" s="1"/>
  <c r="R7" i="21"/>
  <c r="I7" i="21"/>
  <c r="K11" i="20"/>
  <c r="M11" i="20"/>
  <c r="Q11" i="20"/>
  <c r="W11" i="20"/>
  <c r="U11" i="20"/>
  <c r="Y11" i="20"/>
  <c r="M9" i="18"/>
  <c r="M8" i="18"/>
  <c r="M7" i="18"/>
  <c r="G9" i="18"/>
  <c r="G8" i="18"/>
  <c r="G7" i="18"/>
  <c r="I10" i="18"/>
  <c r="C10" i="18"/>
  <c r="D11" i="7"/>
  <c r="F11" i="7"/>
  <c r="H11" i="7"/>
  <c r="J10" i="7"/>
  <c r="L10" i="7" s="1"/>
  <c r="J9" i="7"/>
  <c r="J8" i="7"/>
  <c r="L8" i="7" s="1"/>
  <c r="J7" i="7"/>
  <c r="R9" i="5"/>
  <c r="Q9" i="5"/>
  <c r="P9" i="5"/>
  <c r="AB9" i="5"/>
  <c r="AA9" i="5"/>
  <c r="Z9" i="5"/>
  <c r="Y9" i="5"/>
  <c r="X9" i="5"/>
  <c r="W9" i="5"/>
  <c r="V9" i="5"/>
  <c r="AD9" i="5"/>
  <c r="AH9" i="5"/>
  <c r="AB41" i="2"/>
  <c r="L11" i="7" l="1"/>
  <c r="J11" i="7"/>
  <c r="Q26" i="19"/>
  <c r="I26" i="19"/>
  <c r="M10" i="18"/>
  <c r="G42" i="9"/>
  <c r="G10" i="18"/>
  <c r="AB40" i="2"/>
  <c r="AA46" i="2"/>
  <c r="Y46" i="2"/>
  <c r="S46" i="2"/>
  <c r="Q46" i="2"/>
  <c r="O46" i="2"/>
  <c r="M46" i="2"/>
  <c r="K46" i="2"/>
  <c r="I46" i="2"/>
  <c r="I42" i="9" l="1"/>
  <c r="AB38" i="2"/>
  <c r="AB37" i="2"/>
  <c r="AB36" i="2"/>
  <c r="AB35" i="2"/>
  <c r="AB26" i="2"/>
  <c r="AB17" i="2"/>
  <c r="AB15" i="2"/>
  <c r="AB12" i="2"/>
  <c r="AB10" i="2"/>
  <c r="J11" i="8"/>
  <c r="R8" i="11"/>
  <c r="F8" i="8"/>
  <c r="AJ9" i="5"/>
  <c r="T9" i="5"/>
  <c r="H10" i="13"/>
  <c r="D10" i="13"/>
  <c r="F9" i="8" s="1"/>
  <c r="F10" i="8"/>
  <c r="O42" i="9" l="1"/>
  <c r="J42" i="9"/>
  <c r="H11" i="8" s="1"/>
  <c r="E10" i="14"/>
  <c r="E10" i="13"/>
  <c r="G10" i="13"/>
  <c r="Q42" i="9" l="1"/>
  <c r="M9" i="21"/>
  <c r="Q9" i="21" s="1"/>
  <c r="M30" i="21" l="1"/>
  <c r="Q30" i="21" s="1"/>
  <c r="Q31" i="21" s="1"/>
  <c r="E31" i="21"/>
  <c r="R42" i="9" l="1"/>
  <c r="O31" i="21"/>
  <c r="M31" i="21"/>
  <c r="E11" i="7"/>
  <c r="G11" i="7"/>
  <c r="I11" i="7"/>
  <c r="T42" i="9" l="1"/>
  <c r="G46" i="2"/>
  <c r="K31" i="21" l="1"/>
  <c r="I31" i="21"/>
  <c r="G31" i="21"/>
</calcChain>
</file>

<file path=xl/sharedStrings.xml><?xml version="1.0" encoding="utf-8"?>
<sst xmlns="http://schemas.openxmlformats.org/spreadsheetml/2006/main" count="599" uniqueCount="206">
  <si>
    <t>صندوق سرمایه گذاری بخشی صنایع سورنا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</si>
  <si>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</si>
  <si>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</si>
  <si>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</si>
  <si>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</si>
  <si>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</si>
  <si>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</si>
  <si>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</si>
  <si>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</si>
  <si>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</si>
  <si>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</si>
  <si>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</si>
  <si>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</si>
  <si>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خودرو</t>
  </si>
  <si>
    <t>ایمن خودرو شرق</t>
  </si>
  <si>
    <t>بانک ملت</t>
  </si>
  <si>
    <t>بانک‌اقتصادنوین‌</t>
  </si>
  <si>
    <t>بیمه اتکایی ایران معین</t>
  </si>
  <si>
    <t>پالایش نفت تهران</t>
  </si>
  <si>
    <t>پالایش نفت لاوان</t>
  </si>
  <si>
    <t>توسعه سرمایه و صنعت غدیر</t>
  </si>
  <si>
    <t>توسعه نیشکر و  صنایع جانبی</t>
  </si>
  <si>
    <t>تولیدی برنا باطری</t>
  </si>
  <si>
    <t>سرمایه گذاری امین مهرگان</t>
  </si>
  <si>
    <t>صنایع ارتباطی آوا</t>
  </si>
  <si>
    <t>صنعتی بهپاک</t>
  </si>
  <si>
    <t>فولاد  خوزستان</t>
  </si>
  <si>
    <t>فولاد مبارکه اصفهان</t>
  </si>
  <si>
    <t>فولاد هرمزگان جنوب</t>
  </si>
  <si>
    <t>فولاد کاوه جنوب کیش</t>
  </si>
  <si>
    <t>گروه‌صنعتی‌سپاهان‌</t>
  </si>
  <si>
    <t>مدیریت نیروگاهی ایرانیان مپنا</t>
  </si>
  <si>
    <t>ملی‌ صنایع‌ مس‌ ایران‌</t>
  </si>
  <si>
    <t>نورایستا پلاستیک</t>
  </si>
  <si>
    <t>نوردوقطعات‌ فولادی‌</t>
  </si>
  <si>
    <t>کانی کربن طبس</t>
  </si>
  <si>
    <t>کشتیرانی جمهوری اسلامی ایران</t>
  </si>
  <si>
    <t>کشتیرانی دریای خزر</t>
  </si>
  <si>
    <t>دشت‌ مرغاب‌</t>
  </si>
  <si>
    <t>پالایش نفت اصفهان</t>
  </si>
  <si>
    <t>فولاد امیرکبیرکاشان</t>
  </si>
  <si>
    <t>سرمایه گذاری مهر</t>
  </si>
  <si>
    <t>ح .بیمه ایران - معین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</si>
  <si>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</si>
  <si>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</si>
  <si>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</si>
  <si>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</si>
  <si>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</si>
  <si>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</si>
  <si>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</si>
  <si>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</si>
  <si>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</si>
  <si>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</si>
  <si>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</si>
  <si>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</si>
  <si>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 خرید</t>
  </si>
  <si>
    <t>-</t>
  </si>
  <si>
    <t>موقعیت فروش</t>
  </si>
  <si>
    <t>1404/05/15</t>
  </si>
  <si>
    <t>اختیارخ فولاد-6500-1404/05/15</t>
  </si>
  <si>
    <t>موقعیت خرید</t>
  </si>
  <si>
    <t>اطلاعات آماری مرتبط با قراردادهای آتی توسط صندوق سرمایه گذاری: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</si>
  <si>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</si>
  <si>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</si>
  <si>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</si>
  <si>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</si>
  <si>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</si>
  <si>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</si>
  <si>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</si>
  <si>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سپرده های بانکی</t>
  </si>
  <si>
    <t>مبلغ</t>
  </si>
  <si>
    <t>افزایش</t>
  </si>
  <si>
    <t>کاهش</t>
  </si>
  <si>
    <t>سپرده کوتاه مدت بانک خاورمیانه نیایش</t>
  </si>
  <si>
    <t>سپرده کوتاه مدت بانک گردشگری آپادانا</t>
  </si>
  <si>
    <t>سپرده کوتاه مدت بانک ملی بورس اوراق بهادار</t>
  </si>
  <si>
    <t>سپرده کوتاه مدت بانک سپه بلوار کشاورز تهران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</si>
  <si>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</si>
  <si>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</si>
  <si>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</si>
  <si>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</si>
  <si>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</si>
  <si>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</si>
  <si>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</si>
  <si>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</si>
  <si>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</si>
  <si>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</si>
  <si>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</si>
  <si>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</si>
  <si>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</si>
  <si>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</si>
  <si>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</si>
  <si>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</si>
  <si>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توسعه نیشکر و صنایع جانبی</t>
  </si>
  <si>
    <t>عنوان</t>
  </si>
  <si>
    <t>درآمد سود اوراق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</si>
  <si>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</si>
  <si>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</si>
  <si>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</si>
  <si>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</si>
  <si>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</si>
  <si>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</si>
  <si>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</si>
  <si>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</si>
  <si>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</si>
  <si>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</si>
  <si>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</si>
  <si>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</si>
  <si>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</si>
  <si>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</si>
  <si>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</si>
  <si>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</si>
  <si>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</si>
  <si>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</si>
  <si>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</si>
  <si>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</si>
  <si>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</si>
  <si>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</si>
  <si>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</si>
  <si>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</si>
  <si>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</si>
  <si>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</si>
  <si>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</si>
  <si>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</si>
  <si>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</si>
  <si>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</si>
  <si>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</si>
  <si>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</si>
  <si>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</si>
  <si>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</si>
  <si>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</si>
  <si>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</si>
  <si>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</si>
  <si>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</si>
  <si>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</si>
  <si>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فولاد1</t>
  </si>
  <si>
    <t>ضفلا50231</t>
  </si>
  <si>
    <t>وبملت1</t>
  </si>
  <si>
    <t>درآمد ناشی از تغییر قیمت اوراق بهادار</t>
  </si>
  <si>
    <t>سود و زیان ناشی از تغییر قیمت</t>
  </si>
  <si>
    <t>سرمایه‌گذاری‌توکافولاد</t>
  </si>
  <si>
    <t>صندوق سرمایه گذاری بخشی صنایع سورنا - نماد روئین</t>
  </si>
  <si>
    <t>صندوق سرمایه گذاری بخشی صنایع سورنا-نماد روئین</t>
  </si>
  <si>
    <t>2-4- سایر درآمدها</t>
  </si>
  <si>
    <t>2-3- درآمد حاصل از سرمایه­گذاری در سپرده بانکی و گواهی سپرده</t>
  </si>
  <si>
    <t>2-2- درآمد حاصل از سرمایه­گذاری در اوراق بهادار با درآمد ثابت</t>
  </si>
  <si>
    <t>1-3- سرمایه‌گذاری در  سپرده‌ بانکی</t>
  </si>
  <si>
    <t>1-2-سرمایه‌گذاری در اوراق بهادار با درآمد ثابت یا علی‌الحساب</t>
  </si>
  <si>
    <t>1- سرمایه گذاری ها</t>
  </si>
  <si>
    <t>1-1-سرمایه گذاری در سهام و حق تقدم سهام</t>
  </si>
  <si>
    <t>سود (زیان) ناشی از تسویه اختیار معامله سهام</t>
  </si>
  <si>
    <t>2-3</t>
  </si>
  <si>
    <t>2-4</t>
  </si>
  <si>
    <t>2-1</t>
  </si>
  <si>
    <t>2-1- درآمد حاصل از سرمایه­گذاری در سهام و حق تقدم سهام</t>
  </si>
  <si>
    <t>2- درآمد حاصل از سرمایه گذاری ها</t>
  </si>
  <si>
    <t>1404/03/31</t>
  </si>
  <si>
    <t>پویا</t>
  </si>
  <si>
    <t>صنایع غذایی رضوی</t>
  </si>
  <si>
    <t>اختیارخ وبملت-2000-1404/04/25</t>
  </si>
  <si>
    <t>1404/04/25</t>
  </si>
  <si>
    <t>اختیارخ وبملت-3250-1404/05/22</t>
  </si>
  <si>
    <t>اختیارخ وبملت-3500-1404/05/22</t>
  </si>
  <si>
    <t>اختیارخ وبملت-3750-1404/05/22</t>
  </si>
  <si>
    <t>اختیارخ وبملت-4000-1404/05/22</t>
  </si>
  <si>
    <t>اختیارخ وبملت-4500-1404/05/22</t>
  </si>
  <si>
    <t>1404/05/22</t>
  </si>
  <si>
    <t>ضملت50201</t>
  </si>
  <si>
    <t>ضملت50211</t>
  </si>
  <si>
    <t>ضملت50241</t>
  </si>
  <si>
    <t>برای ماه منتهی به 1404/04/31</t>
  </si>
  <si>
    <t>1404/04/31</t>
  </si>
  <si>
    <t>1404/04/22</t>
  </si>
  <si>
    <t>1404/04/30</t>
  </si>
  <si>
    <t>1404/04/29</t>
  </si>
  <si>
    <t>1404/04/21</t>
  </si>
  <si>
    <t>فولاد خوزستان</t>
  </si>
  <si>
    <t>اختیارخ فولاد-2400-1404/07/09</t>
  </si>
  <si>
    <t xml:space="preserve">ح .بیمه ایران - معین </t>
  </si>
  <si>
    <t xml:space="preserve">توسعه نیشکر و صنایع جانبی </t>
  </si>
  <si>
    <t xml:space="preserve">پالایش نفت اصفهان </t>
  </si>
  <si>
    <t xml:space="preserve">سرمایه گذاری مهر </t>
  </si>
  <si>
    <t xml:space="preserve">پویا </t>
  </si>
  <si>
    <t xml:space="preserve">بانک‌اقتصادنوین‌ </t>
  </si>
  <si>
    <t xml:space="preserve">بانک ملت </t>
  </si>
  <si>
    <t xml:space="preserve">کشتیرانی جمهوری اسلامی ایران </t>
  </si>
  <si>
    <t xml:space="preserve">بیمه اتکایی ایران معین </t>
  </si>
  <si>
    <t xml:space="preserve">توسعه سرمایه و صنعت غدیر </t>
  </si>
  <si>
    <t xml:space="preserve">فولاد مبارکه اصفهان </t>
  </si>
  <si>
    <t xml:space="preserve">دشت‌ مرغاب‌ </t>
  </si>
  <si>
    <t xml:space="preserve">پالایش نفت لاوان </t>
  </si>
  <si>
    <t xml:space="preserve">کشتیرانی دریای خزر </t>
  </si>
  <si>
    <t xml:space="preserve">صنایع غذایی رضوی </t>
  </si>
  <si>
    <t xml:space="preserve">صنعتی بهپاک </t>
  </si>
  <si>
    <t xml:space="preserve">پالایش نفت تهران </t>
  </si>
  <si>
    <t xml:space="preserve">سایپا </t>
  </si>
  <si>
    <t xml:space="preserve">نوردوقطعات‌ فولادی‌ </t>
  </si>
  <si>
    <t>سایپا</t>
  </si>
  <si>
    <t>اختیارخ فولاد-2600-1404/07/09</t>
  </si>
  <si>
    <t>اختیارخ فولاد-3000-1404/07/09</t>
  </si>
  <si>
    <t>اختیارخ فولاد-3250-1404/07/09</t>
  </si>
  <si>
    <t>اختیارخ فولاد-3500-1404/07/09</t>
  </si>
  <si>
    <t>اختیارخ فولاد-3750-1404/07/09</t>
  </si>
  <si>
    <t>اختیارخ فولاد-4000-1404/07/09</t>
  </si>
  <si>
    <t>اختیارخ فولاد-4500-1404/07/09</t>
  </si>
  <si>
    <t>1404/07/09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</si>
</sst>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62AC"/>
      <name val="B Titr"/>
      <charset val="178"/>
    </font>
    <font>
      <sz val="12"/>
      <color rgb="FF000000"/>
      <name val="Arial"/>
      <family val="2"/>
    </font>
    <font>
      <sz val="10"/>
      <color rgb="FF000000"/>
      <name val="B Nazanin"/>
      <charset val="178"/>
    </font>
    <font>
      <b/>
      <sz val="10"/>
      <color rgb="FF000000"/>
      <name val="B Nazanin"/>
      <charset val="178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163"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3" fontId="4" fillId="0" borderId="6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right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7" fillId="2" borderId="0" xfId="0" applyFont="1" applyFill="1" applyAlignment="1">
      <alignment horizontal="center" vertical="center" readingOrder="2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4" fillId="2" borderId="2" xfId="0" applyFont="1" applyFill="1" applyBorder="1" applyAlignment="1">
      <alignment horizontal="right" vertical="top"/>
    </xf>
    <xf numFmtId="0" fontId="3" fillId="2" borderId="0" xfId="0" applyFont="1" applyFill="1" applyAlignment="1">
      <alignment horizontal="center" vertical="center"/>
    </xf>
    <xf numFmtId="3" fontId="0" fillId="0" borderId="0" xfId="0" applyNumberFormat="1" applyAlignment="1">
      <alignment horizontal="left"/>
    </xf>
    <xf numFmtId="38" fontId="0" fillId="2" borderId="0" xfId="0" applyNumberFormat="1" applyFill="1" applyAlignment="1">
      <alignment horizontal="center" vertical="center"/>
    </xf>
    <xf numFmtId="38" fontId="3" fillId="2" borderId="3" xfId="0" applyNumberFormat="1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center" vertical="center"/>
    </xf>
    <xf numFmtId="38" fontId="4" fillId="2" borderId="0" xfId="0" applyNumberFormat="1" applyFont="1" applyFill="1" applyAlignment="1">
      <alignment horizontal="center" vertical="center"/>
    </xf>
    <xf numFmtId="38" fontId="3" fillId="2" borderId="5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0" fillId="0" borderId="0" xfId="0" applyNumberFormat="1" applyAlignment="1">
      <alignment horizontal="left"/>
    </xf>
    <xf numFmtId="3" fontId="4" fillId="2" borderId="0" xfId="0" applyNumberFormat="1" applyFont="1" applyFill="1" applyAlignment="1">
      <alignment horizontal="right" vertical="top"/>
    </xf>
    <xf numFmtId="38" fontId="0" fillId="2" borderId="0" xfId="0" applyNumberFormat="1" applyFill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3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 readingOrder="2"/>
    </xf>
    <xf numFmtId="9" fontId="4" fillId="0" borderId="7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" fontId="3" fillId="0" borderId="5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10" fontId="3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8" fontId="3" fillId="2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3" fontId="4" fillId="2" borderId="0" xfId="0" applyNumberFormat="1" applyFont="1" applyFill="1" applyAlignment="1">
      <alignment horizontal="right" vertical="center"/>
    </xf>
    <xf numFmtId="38" fontId="4" fillId="2" borderId="0" xfId="0" applyNumberFormat="1" applyFont="1" applyFill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38" fontId="0" fillId="2" borderId="0" xfId="0" applyNumberFormat="1" applyFill="1" applyAlignment="1">
      <alignment horizontal="left" vertical="center"/>
    </xf>
    <xf numFmtId="3" fontId="3" fillId="2" borderId="5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horizontal="right" vertical="center"/>
    </xf>
    <xf numFmtId="38" fontId="3" fillId="2" borderId="5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4" fontId="3" fillId="2" borderId="5" xfId="0" applyNumberFormat="1" applyFont="1" applyFill="1" applyBorder="1" applyAlignment="1">
      <alignment horizontal="right" vertical="center"/>
    </xf>
    <xf numFmtId="38" fontId="4" fillId="0" borderId="0" xfId="0" applyNumberFormat="1" applyFont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38" fontId="3" fillId="0" borderId="1" xfId="0" applyNumberFormat="1" applyFont="1" applyBorder="1" applyAlignment="1">
      <alignment horizontal="center" vertical="center"/>
    </xf>
    <xf numFmtId="38" fontId="4" fillId="0" borderId="2" xfId="0" applyNumberFormat="1" applyFont="1" applyBorder="1" applyAlignment="1">
      <alignment horizontal="center" vertical="center"/>
    </xf>
    <xf numFmtId="38" fontId="8" fillId="2" borderId="0" xfId="0" applyNumberFormat="1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38" fontId="3" fillId="2" borderId="9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38" fontId="9" fillId="2" borderId="0" xfId="0" applyNumberFormat="1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38" fontId="9" fillId="2" borderId="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8" fontId="10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3" fontId="3" fillId="2" borderId="10" xfId="0" applyNumberFormat="1" applyFont="1" applyFill="1" applyBorder="1" applyAlignment="1">
      <alignment horizontal="right" vertical="center"/>
    </xf>
    <xf numFmtId="38" fontId="3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3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 readingOrder="2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8" fontId="4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8" fontId="3" fillId="2" borderId="1" xfId="0" applyNumberFormat="1" applyFont="1" applyFill="1" applyBorder="1" applyAlignment="1">
      <alignment horizontal="center" vertical="center"/>
    </xf>
    <xf numFmtId="38" fontId="3" fillId="2" borderId="3" xfId="0" applyNumberFormat="1" applyFont="1" applyFill="1" applyBorder="1" applyAlignment="1">
      <alignment horizontal="center" vertical="center"/>
    </xf>
    <xf numFmtId="38" fontId="3" fillId="2" borderId="2" xfId="0" applyNumberFormat="1" applyFont="1" applyFill="1" applyBorder="1" applyAlignment="1">
      <alignment horizontal="center" vertical="center"/>
    </xf>
    <xf numFmtId="38" fontId="3" fillId="2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 readingOrder="2"/>
    </xf>
    <xf numFmtId="38" fontId="3" fillId="2" borderId="10" xfId="0" applyNumberFormat="1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38" fontId="3" fillId="2" borderId="9" xfId="0" applyNumberFormat="1" applyFont="1" applyFill="1" applyBorder="1" applyAlignment="1">
      <alignment horizontal="center" vertical="center" wrapText="1"/>
    </xf>
    <xf numFmtId="38" fontId="3" fillId="2" borderId="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8" fontId="4" fillId="2" borderId="0" xfId="0" applyNumberFormat="1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9" fontId="0" fillId="0" borderId="0" xfId="0" applyNumberFormat="1" applyAlignment="1">
      <alignment horizontal="left"/>
    </xf>
    <xf numFmtId="3" fontId="4" fillId="2" borderId="0" xfId="0" applyNumberFormat="1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4C941090-5A8E-4528-9244-DD1378FFEBC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C49"/>
  <sheetViews>
    <sheetView rightToLeft="1" view="pageBreakPreview" zoomScaleNormal="100" zoomScaleSheetLayoutView="100" workbookViewId="0">
      <selection activeCell="A9" sqref="A9:C9"/>
    </sheetView>
  </sheetViews>
  <sheetFormatPr defaultRowHeight="12.75" x14ac:dyDescent="0.2"/>
  <cols>
    <col min="1" max="1" width="21.140625" customWidth="1"/>
    <col min="2" max="2" width="28.5703125" customWidth="1"/>
    <col min="3" max="3" width="45.85546875" customWidth="1"/>
  </cols>
  <sheetData>
    <row r="1" spans="1:3" ht="30" customHeight="1" x14ac:dyDescent="0.2"/>
    <row r="2" spans="1:3" ht="30" customHeight="1" x14ac:dyDescent="0.2"/>
    <row r="3" spans="1:3" ht="30" customHeight="1" x14ac:dyDescent="0.2"/>
    <row r="4" spans="1:3" ht="30" customHeight="1" x14ac:dyDescent="0.2"/>
    <row r="5" spans="1:3" ht="30" customHeight="1" x14ac:dyDescent="0.2">
      <c r="B5" s="109"/>
    </row>
    <row r="6" spans="1:3" ht="30" customHeight="1" x14ac:dyDescent="0.2">
      <c r="B6" s="109"/>
    </row>
    <row r="7" spans="1:3" ht="30" customHeight="1" x14ac:dyDescent="0.2">
      <c r="A7" s="108" t="s">
        <v>141</v>
      </c>
      <c r="B7" s="108"/>
      <c r="C7" s="108"/>
    </row>
    <row r="8" spans="1:3" ht="30" customHeight="1" x14ac:dyDescent="0.2">
      <c r="A8" s="108" t="s">
        <v>1</v>
      </c>
      <c r="B8" s="108"/>
      <c r="C8" s="108"/>
    </row>
    <row r="9" spans="1:3" ht="30" customHeight="1" x14ac:dyDescent="0.2">
      <c r="A9" s="108" t="s">
        <v>170</v>
      </c>
      <c r="B9" s="108"/>
      <c r="C9" s="108"/>
    </row>
    <row r="10" spans="1:3" ht="30" customHeight="1" x14ac:dyDescent="0.2"/>
    <row r="11" spans="1:3" ht="30" customHeight="1" x14ac:dyDescent="0.2"/>
    <row r="12" spans="1:3" ht="30" customHeight="1" x14ac:dyDescent="0.2"/>
    <row r="13" spans="1:3" ht="30" customHeight="1" x14ac:dyDescent="0.2"/>
    <row r="14" spans="1:3" ht="30" customHeight="1" x14ac:dyDescent="0.2"/>
    <row r="15" spans="1:3" ht="30" customHeight="1" x14ac:dyDescent="0.2"/>
    <row r="16" spans="1:3" ht="30" customHeight="1" x14ac:dyDescent="0.2"/>
    <row r="17" customFormat="1" ht="30" customHeight="1" x14ac:dyDescent="0.2"/>
    <row r="18" customFormat="1" ht="30" customHeight="1" x14ac:dyDescent="0.2"/>
    <row r="19" customFormat="1" ht="30" customHeight="1" x14ac:dyDescent="0.2"/>
    <row r="20" customFormat="1" ht="30" customHeight="1" x14ac:dyDescent="0.2"/>
    <row r="21" customFormat="1" ht="30" customHeight="1" x14ac:dyDescent="0.2"/>
    <row r="22" customFormat="1" ht="30" customHeight="1" x14ac:dyDescent="0.2"/>
    <row r="23" customFormat="1" ht="30" customHeight="1" x14ac:dyDescent="0.2"/>
    <row r="24" customFormat="1" ht="30" customHeight="1" x14ac:dyDescent="0.2"/>
    <row r="25" customFormat="1" ht="30" customHeight="1" x14ac:dyDescent="0.2"/>
    <row r="26" customFormat="1" ht="30" customHeight="1" x14ac:dyDescent="0.2"/>
    <row r="27" customFormat="1" ht="30" customHeight="1" x14ac:dyDescent="0.2"/>
    <row r="28" customFormat="1" ht="30" customHeight="1" x14ac:dyDescent="0.2"/>
    <row r="29" customFormat="1" ht="30" customHeight="1" x14ac:dyDescent="0.2"/>
    <row r="30" customFormat="1" ht="30" customHeight="1" x14ac:dyDescent="0.2"/>
    <row r="31" customFormat="1" ht="30" customHeight="1" x14ac:dyDescent="0.2"/>
    <row r="32" customFormat="1" ht="30" customHeight="1" x14ac:dyDescent="0.2"/>
    <row r="33" customFormat="1" ht="30" customHeight="1" x14ac:dyDescent="0.2"/>
    <row r="34" customFormat="1" ht="30" customHeight="1" x14ac:dyDescent="0.2"/>
    <row r="35" customFormat="1" ht="30" customHeight="1" x14ac:dyDescent="0.2"/>
    <row r="36" customFormat="1" ht="30" customHeight="1" x14ac:dyDescent="0.2"/>
    <row r="37" customFormat="1" ht="30" customHeight="1" x14ac:dyDescent="0.2"/>
    <row r="38" customFormat="1" ht="30" customHeight="1" x14ac:dyDescent="0.2"/>
    <row r="39" customFormat="1" ht="30" customHeight="1" x14ac:dyDescent="0.2"/>
    <row r="40" customFormat="1" ht="30" customHeight="1" x14ac:dyDescent="0.2"/>
    <row r="41" customFormat="1" ht="30" customHeight="1" x14ac:dyDescent="0.2"/>
    <row r="42" customFormat="1" ht="30" customHeight="1" x14ac:dyDescent="0.2"/>
    <row r="43" customFormat="1" ht="30" customHeight="1" x14ac:dyDescent="0.2"/>
    <row r="44" customFormat="1" ht="30" customHeight="1" x14ac:dyDescent="0.2"/>
    <row r="45" customFormat="1" ht="30" customHeight="1" x14ac:dyDescent="0.2"/>
    <row r="46" customFormat="1" ht="30" customHeight="1" x14ac:dyDescent="0.2"/>
    <row r="47" customFormat="1" ht="30" customHeight="1" x14ac:dyDescent="0.2"/>
    <row r="48" customFormat="1" ht="30" customHeight="1" x14ac:dyDescent="0.2"/>
    <row r="49" customFormat="1" ht="30" customHeight="1" x14ac:dyDescent="0.2"/>
  </sheetData>
  <mergeCells count="4">
    <mergeCell ref="A8:C8"/>
    <mergeCell ref="A9:C9"/>
    <mergeCell ref="B5:B6"/>
    <mergeCell ref="A7:C7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K11"/>
  <sheetViews>
    <sheetView rightToLeft="1" view="pageBreakPreview" zoomScaleNormal="100" zoomScaleSheetLayoutView="100" workbookViewId="0">
      <selection activeCell="H5" sqref="H5:J5"/>
    </sheetView>
  </sheetViews>
  <sheetFormatPr defaultRowHeight="30" customHeight="1" x14ac:dyDescent="0.2"/>
  <cols>
    <col min="1" max="1" width="5.140625" customWidth="1"/>
    <col min="2" max="2" width="40.28515625" customWidth="1"/>
    <col min="3" max="3" width="1.28515625" customWidth="1"/>
    <col min="4" max="4" width="22.28515625" customWidth="1"/>
    <col min="5" max="5" width="1.28515625" customWidth="1"/>
    <col min="6" max="6" width="19.2851562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1" ht="30" customHeight="1" x14ac:dyDescent="0.2">
      <c r="A1" s="123" t="s">
        <v>141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1" ht="30" customHeight="1" x14ac:dyDescent="0.2">
      <c r="A2" s="123" t="s">
        <v>77</v>
      </c>
      <c r="B2" s="123"/>
      <c r="C2" s="123"/>
      <c r="D2" s="123"/>
      <c r="E2" s="123"/>
      <c r="F2" s="123"/>
      <c r="G2" s="123"/>
      <c r="H2" s="123"/>
      <c r="I2" s="123"/>
      <c r="J2" s="123"/>
    </row>
    <row r="3" spans="1:11" ht="30" customHeight="1" x14ac:dyDescent="0.2">
      <c r="A3" s="123" t="s">
        <v>170</v>
      </c>
      <c r="B3" s="123"/>
      <c r="C3" s="123"/>
      <c r="D3" s="123"/>
      <c r="E3" s="123"/>
      <c r="F3" s="123"/>
      <c r="G3" s="123"/>
      <c r="H3" s="123"/>
      <c r="I3" s="123"/>
      <c r="J3" s="123"/>
    </row>
    <row r="4" spans="1:11" ht="30" customHeight="1" x14ac:dyDescent="0.2">
      <c r="A4" s="114" t="s">
        <v>144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1" ht="30" customHeight="1" x14ac:dyDescent="0.2">
      <c r="D5" s="124" t="s">
        <v>87</v>
      </c>
      <c r="E5" s="124"/>
      <c r="F5" s="124"/>
      <c r="H5" s="124" t="s">
        <v>88</v>
      </c>
      <c r="I5" s="124"/>
      <c r="J5" s="124"/>
    </row>
    <row r="6" spans="1:11" ht="45" customHeight="1" x14ac:dyDescent="0.2">
      <c r="A6" s="124" t="s">
        <v>104</v>
      </c>
      <c r="B6" s="124"/>
      <c r="D6" s="10" t="s">
        <v>105</v>
      </c>
      <c r="E6" s="2"/>
      <c r="F6" s="10" t="s">
        <v>106</v>
      </c>
      <c r="H6" s="10" t="s">
        <v>105</v>
      </c>
      <c r="I6" s="2"/>
      <c r="J6" s="10" t="s">
        <v>106</v>
      </c>
    </row>
    <row r="7" spans="1:11" ht="30" customHeight="1" x14ac:dyDescent="0.2">
      <c r="A7" s="126" t="s">
        <v>73</v>
      </c>
      <c r="B7" s="126"/>
      <c r="C7" s="13"/>
      <c r="D7" s="21">
        <v>648626</v>
      </c>
      <c r="E7" s="14"/>
      <c r="F7" s="43"/>
      <c r="G7" s="14"/>
      <c r="H7" s="21">
        <v>648626</v>
      </c>
      <c r="I7" s="17"/>
      <c r="J7" s="42"/>
    </row>
    <row r="8" spans="1:11" ht="30" customHeight="1" x14ac:dyDescent="0.2">
      <c r="A8" s="127" t="s">
        <v>74</v>
      </c>
      <c r="B8" s="127"/>
      <c r="C8" s="13"/>
      <c r="D8" s="22">
        <v>132952</v>
      </c>
      <c r="E8" s="14"/>
      <c r="F8" s="51"/>
      <c r="G8" s="14"/>
      <c r="H8" s="22">
        <v>132952</v>
      </c>
      <c r="I8" s="17"/>
      <c r="J8" s="52"/>
    </row>
    <row r="9" spans="1:11" ht="30" customHeight="1" x14ac:dyDescent="0.2">
      <c r="A9" s="127" t="s">
        <v>75</v>
      </c>
      <c r="B9" s="127"/>
      <c r="C9" s="13"/>
      <c r="D9" s="22">
        <v>103022462</v>
      </c>
      <c r="E9" s="14"/>
      <c r="F9" s="51"/>
      <c r="G9" s="14"/>
      <c r="H9" s="22">
        <v>103022462</v>
      </c>
      <c r="I9" s="17"/>
      <c r="J9" s="52"/>
    </row>
    <row r="10" spans="1:11" ht="30" customHeight="1" thickBot="1" x14ac:dyDescent="0.25">
      <c r="A10" s="123"/>
      <c r="B10" s="123"/>
      <c r="C10" s="13"/>
      <c r="D10" s="15">
        <f>SUM(D7:D9)</f>
        <v>103804040</v>
      </c>
      <c r="E10" s="49" t="e">
        <f>E7+E8+#REF!+E9+#REF!</f>
        <v>#REF!</v>
      </c>
      <c r="F10" s="15"/>
      <c r="G10" s="49" t="e">
        <f>G7+G8+#REF!+G9+#REF!</f>
        <v>#REF!</v>
      </c>
      <c r="H10" s="15">
        <f>SUM(H7:H9)</f>
        <v>103804040</v>
      </c>
      <c r="I10" s="53"/>
      <c r="J10" s="54"/>
    </row>
    <row r="11" spans="1:11" ht="30" customHeight="1" thickTop="1" x14ac:dyDescent="0.2">
      <c r="A11" s="13"/>
      <c r="B11" s="13"/>
      <c r="C11" s="13"/>
      <c r="D11" s="13"/>
      <c r="E11" s="13"/>
      <c r="F11" s="13"/>
      <c r="G11" s="13"/>
      <c r="H11" s="13"/>
    </row>
  </sheetData>
  <mergeCells count="11">
    <mergeCell ref="A10:B10"/>
    <mergeCell ref="A6:B6"/>
    <mergeCell ref="A7:B7"/>
    <mergeCell ref="A8:B8"/>
    <mergeCell ref="A9:B9"/>
    <mergeCell ref="A1:J1"/>
    <mergeCell ref="A2:J2"/>
    <mergeCell ref="A3:J3"/>
    <mergeCell ref="D5:F5"/>
    <mergeCell ref="H5:J5"/>
    <mergeCell ref="A4:K4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H11"/>
  <sheetViews>
    <sheetView rightToLeft="1" view="pageBreakPreview" zoomScaleNormal="100" zoomScaleSheetLayoutView="100" workbookViewId="0">
      <selection activeCell="F5" sqref="F5"/>
    </sheetView>
  </sheetViews>
  <sheetFormatPr defaultRowHeight="30" customHeight="1" x14ac:dyDescent="0.2"/>
  <cols>
    <col min="1" max="1" width="5.140625" customWidth="1"/>
    <col min="2" max="2" width="36.710937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8" ht="30" customHeight="1" x14ac:dyDescent="0.2">
      <c r="A1" s="123" t="s">
        <v>141</v>
      </c>
      <c r="B1" s="123"/>
      <c r="C1" s="123"/>
      <c r="D1" s="123"/>
      <c r="E1" s="123"/>
      <c r="F1" s="123"/>
    </row>
    <row r="2" spans="1:8" ht="30" customHeight="1" x14ac:dyDescent="0.2">
      <c r="A2" s="123" t="s">
        <v>77</v>
      </c>
      <c r="B2" s="123"/>
      <c r="C2" s="123"/>
      <c r="D2" s="123"/>
      <c r="E2" s="123"/>
      <c r="F2" s="123"/>
    </row>
    <row r="3" spans="1:8" ht="30" customHeight="1" x14ac:dyDescent="0.2">
      <c r="A3" s="123" t="s">
        <v>170</v>
      </c>
      <c r="B3" s="123"/>
      <c r="C3" s="123"/>
      <c r="D3" s="123"/>
      <c r="E3" s="123"/>
      <c r="F3" s="123"/>
    </row>
    <row r="4" spans="1:8" ht="30" customHeight="1" x14ac:dyDescent="0.2">
      <c r="A4" s="114" t="s">
        <v>143</v>
      </c>
      <c r="B4" s="114"/>
      <c r="C4" s="114"/>
      <c r="D4" s="114"/>
      <c r="E4" s="114"/>
      <c r="F4" s="114"/>
    </row>
    <row r="5" spans="1:8" ht="30" customHeight="1" x14ac:dyDescent="0.2">
      <c r="D5" s="1" t="s">
        <v>87</v>
      </c>
      <c r="F5" s="149" t="s">
        <v>88</v>
      </c>
      <c r="G5" s="150"/>
      <c r="H5" s="150"/>
    </row>
    <row r="6" spans="1:8" ht="30" customHeight="1" x14ac:dyDescent="0.2">
      <c r="A6" s="123"/>
      <c r="B6" s="123"/>
      <c r="D6" s="3" t="s">
        <v>70</v>
      </c>
      <c r="F6" s="3" t="s">
        <v>70</v>
      </c>
    </row>
    <row r="7" spans="1:8" s="14" customFormat="1" ht="30" customHeight="1" x14ac:dyDescent="0.2">
      <c r="A7" s="143" t="s">
        <v>86</v>
      </c>
      <c r="B7" s="143"/>
      <c r="D7" s="22">
        <v>0</v>
      </c>
      <c r="F7" s="22">
        <v>0</v>
      </c>
    </row>
    <row r="8" spans="1:8" s="14" customFormat="1" ht="30" customHeight="1" x14ac:dyDescent="0.2">
      <c r="A8" s="143" t="s">
        <v>107</v>
      </c>
      <c r="B8" s="143"/>
      <c r="D8" s="22">
        <v>1558596052</v>
      </c>
      <c r="F8" s="22">
        <v>1558596052</v>
      </c>
    </row>
    <row r="9" spans="1:8" s="14" customFormat="1" ht="30" customHeight="1" x14ac:dyDescent="0.2">
      <c r="A9" s="143" t="s">
        <v>108</v>
      </c>
      <c r="B9" s="143"/>
      <c r="D9" s="23">
        <v>275712705</v>
      </c>
      <c r="F9" s="23">
        <v>275712705</v>
      </c>
    </row>
    <row r="10" spans="1:8" s="14" customFormat="1" ht="30" customHeight="1" thickBot="1" x14ac:dyDescent="0.25">
      <c r="A10" s="123"/>
      <c r="B10" s="123"/>
      <c r="D10" s="15">
        <f>SUM(D7:D9)</f>
        <v>1834308757</v>
      </c>
      <c r="E10" s="49" t="e">
        <f>#REF!+E8+E9</f>
        <v>#REF!</v>
      </c>
      <c r="F10" s="15">
        <f>SUM(F7:F9)</f>
        <v>1834308757</v>
      </c>
      <c r="G10" s="16"/>
    </row>
    <row r="11" spans="1:8" ht="30" customHeight="1" thickTop="1" x14ac:dyDescent="0.2"/>
  </sheetData>
  <mergeCells count="9">
    <mergeCell ref="A8:B8"/>
    <mergeCell ref="A9:B9"/>
    <mergeCell ref="A10:B10"/>
    <mergeCell ref="A1:F1"/>
    <mergeCell ref="A2:F2"/>
    <mergeCell ref="A3:F3"/>
    <mergeCell ref="A6:B6"/>
    <mergeCell ref="A4:F4"/>
    <mergeCell ref="A7:B7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W18"/>
  <sheetViews>
    <sheetView rightToLeft="1" view="pageBreakPreview" zoomScaleNormal="100" zoomScaleSheetLayoutView="100" workbookViewId="0">
      <selection activeCell="S10" sqref="S10:S13"/>
    </sheetView>
  </sheetViews>
  <sheetFormatPr defaultRowHeight="30" customHeight="1" x14ac:dyDescent="0.2"/>
  <cols>
    <col min="1" max="1" width="39" style="25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5.5703125" customWidth="1"/>
    <col min="10" max="10" width="1.28515625" customWidth="1"/>
    <col min="11" max="11" width="15.7109375" style="46" customWidth="1"/>
    <col min="12" max="12" width="1.28515625" customWidth="1"/>
    <col min="13" max="13" width="16.42578125" customWidth="1"/>
    <col min="14" max="14" width="1.28515625" customWidth="1"/>
    <col min="15" max="15" width="18" customWidth="1"/>
    <col min="16" max="16" width="1.28515625" customWidth="1"/>
    <col min="17" max="17" width="17.42578125" customWidth="1"/>
    <col min="18" max="18" width="0.5703125" customWidth="1"/>
    <col min="19" max="19" width="17.140625" customWidth="1"/>
    <col min="20" max="20" width="0.28515625" customWidth="1"/>
  </cols>
  <sheetData>
    <row r="1" spans="1:23" ht="30" customHeight="1" x14ac:dyDescent="0.2">
      <c r="A1" s="123" t="s">
        <v>142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23" ht="30" customHeight="1" x14ac:dyDescent="0.2">
      <c r="A2" s="123" t="s">
        <v>77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23" ht="30" customHeight="1" x14ac:dyDescent="0.2">
      <c r="A3" s="123" t="s">
        <v>170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23" ht="30" customHeight="1" x14ac:dyDescent="0.2">
      <c r="A4" s="139" t="s">
        <v>90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</row>
    <row r="5" spans="1:23" ht="30" customHeight="1" x14ac:dyDescent="0.2">
      <c r="A5" s="134" t="s">
        <v>45</v>
      </c>
      <c r="C5" s="124" t="s">
        <v>109</v>
      </c>
      <c r="D5" s="124"/>
      <c r="E5" s="124"/>
      <c r="F5" s="124"/>
      <c r="G5" s="124"/>
      <c r="I5" s="124" t="s">
        <v>87</v>
      </c>
      <c r="J5" s="124"/>
      <c r="K5" s="124"/>
      <c r="L5" s="124"/>
      <c r="M5" s="124"/>
      <c r="O5" s="124" t="s">
        <v>88</v>
      </c>
      <c r="P5" s="124"/>
      <c r="Q5" s="124"/>
      <c r="R5" s="124"/>
      <c r="S5" s="124"/>
    </row>
    <row r="6" spans="1:23" ht="42.75" customHeight="1" x14ac:dyDescent="0.2">
      <c r="A6" s="134"/>
      <c r="C6" s="10" t="s">
        <v>110</v>
      </c>
      <c r="D6" s="2"/>
      <c r="E6" s="10" t="s">
        <v>111</v>
      </c>
      <c r="F6" s="2"/>
      <c r="G6" s="10" t="s">
        <v>112</v>
      </c>
      <c r="I6" s="10" t="s">
        <v>113</v>
      </c>
      <c r="J6" s="2"/>
      <c r="K6" s="24" t="s">
        <v>114</v>
      </c>
      <c r="L6" s="2"/>
      <c r="M6" s="10" t="s">
        <v>115</v>
      </c>
      <c r="O6" s="10" t="s">
        <v>113</v>
      </c>
      <c r="P6" s="2"/>
      <c r="Q6" s="10" t="s">
        <v>114</v>
      </c>
      <c r="R6" s="2"/>
      <c r="S6" s="10" t="s">
        <v>115</v>
      </c>
    </row>
    <row r="7" spans="1:23" ht="30" customHeight="1" x14ac:dyDescent="0.2">
      <c r="A7" s="26" t="s">
        <v>16</v>
      </c>
      <c r="C7" s="44" t="s">
        <v>172</v>
      </c>
      <c r="D7" s="14"/>
      <c r="E7" s="21">
        <v>74265654</v>
      </c>
      <c r="F7" s="14"/>
      <c r="G7" s="21">
        <v>240</v>
      </c>
      <c r="H7" s="14"/>
      <c r="I7" s="21">
        <v>17823756960</v>
      </c>
      <c r="J7" s="14"/>
      <c r="K7" s="85">
        <v>-2462077408</v>
      </c>
      <c r="L7" s="14"/>
      <c r="M7" s="21">
        <f>I7+K7</f>
        <v>15361679552</v>
      </c>
      <c r="N7" s="14"/>
      <c r="O7" s="21">
        <v>17823756960</v>
      </c>
      <c r="P7" s="14"/>
      <c r="Q7" s="82">
        <v>-2462077408</v>
      </c>
      <c r="R7" s="14"/>
      <c r="S7" s="21">
        <f>O7+Q7</f>
        <v>15361679552</v>
      </c>
    </row>
    <row r="8" spans="1:23" ht="30" customHeight="1" x14ac:dyDescent="0.2">
      <c r="A8" s="12" t="s">
        <v>30</v>
      </c>
      <c r="C8" s="45" t="s">
        <v>173</v>
      </c>
      <c r="D8" s="14"/>
      <c r="E8" s="22">
        <v>6366883</v>
      </c>
      <c r="F8" s="14"/>
      <c r="G8" s="22">
        <v>500</v>
      </c>
      <c r="H8" s="14"/>
      <c r="I8" s="22">
        <v>3183441500</v>
      </c>
      <c r="J8" s="14"/>
      <c r="K8" s="82">
        <v>-452639743</v>
      </c>
      <c r="L8" s="14"/>
      <c r="M8" s="155">
        <f t="shared" ref="M8:M14" si="0">I8+K8</f>
        <v>2730801757</v>
      </c>
      <c r="N8" s="14"/>
      <c r="O8" s="22">
        <v>3183441500</v>
      </c>
      <c r="P8" s="14"/>
      <c r="Q8" s="82">
        <v>-452639743</v>
      </c>
      <c r="R8" s="14"/>
      <c r="S8" s="155">
        <f t="shared" ref="S8:S14" si="1">O8+Q8</f>
        <v>2730801757</v>
      </c>
    </row>
    <row r="9" spans="1:23" ht="30" customHeight="1" x14ac:dyDescent="0.2">
      <c r="A9" s="12" t="s">
        <v>19</v>
      </c>
      <c r="C9" s="45" t="s">
        <v>173</v>
      </c>
      <c r="D9" s="14"/>
      <c r="E9" s="22">
        <v>4927153</v>
      </c>
      <c r="F9" s="14"/>
      <c r="G9" s="22">
        <v>1610</v>
      </c>
      <c r="H9" s="14"/>
      <c r="I9" s="22">
        <v>7932716330</v>
      </c>
      <c r="J9" s="14"/>
      <c r="K9" s="82">
        <v>-1127918538</v>
      </c>
      <c r="L9" s="14"/>
      <c r="M9" s="155">
        <f t="shared" si="0"/>
        <v>6804797792</v>
      </c>
      <c r="N9" s="14"/>
      <c r="O9" s="22">
        <v>7932716330</v>
      </c>
      <c r="P9" s="14"/>
      <c r="Q9" s="82">
        <v>-1127918538</v>
      </c>
      <c r="R9" s="14"/>
      <c r="S9" s="155">
        <f t="shared" si="1"/>
        <v>6804797792</v>
      </c>
    </row>
    <row r="10" spans="1:23" ht="30" customHeight="1" x14ac:dyDescent="0.2">
      <c r="A10" s="12" t="s">
        <v>29</v>
      </c>
      <c r="C10" s="45" t="s">
        <v>171</v>
      </c>
      <c r="D10" s="14"/>
      <c r="E10" s="22">
        <v>62362562</v>
      </c>
      <c r="F10" s="14"/>
      <c r="G10" s="22">
        <v>420</v>
      </c>
      <c r="H10" s="14"/>
      <c r="I10" s="22">
        <v>26192276040</v>
      </c>
      <c r="J10" s="14"/>
      <c r="K10" s="82">
        <v>-3737359411</v>
      </c>
      <c r="L10" s="14"/>
      <c r="M10" s="155">
        <f t="shared" si="0"/>
        <v>22454916629</v>
      </c>
      <c r="N10" s="14"/>
      <c r="O10" s="22">
        <v>26192276040</v>
      </c>
      <c r="P10" s="14"/>
      <c r="Q10" s="82">
        <v>-3737359411</v>
      </c>
      <c r="R10" s="14"/>
      <c r="S10" s="155">
        <f t="shared" si="1"/>
        <v>22454916629</v>
      </c>
    </row>
    <row r="11" spans="1:23" ht="30" customHeight="1" x14ac:dyDescent="0.2">
      <c r="A11" s="12" t="s">
        <v>12</v>
      </c>
      <c r="C11" s="45" t="s">
        <v>173</v>
      </c>
      <c r="D11" s="14"/>
      <c r="E11" s="22">
        <v>231037995</v>
      </c>
      <c r="F11" s="14"/>
      <c r="G11" s="22">
        <v>7</v>
      </c>
      <c r="H11" s="14"/>
      <c r="I11" s="22">
        <v>1617265965</v>
      </c>
      <c r="J11" s="14"/>
      <c r="K11" s="82">
        <v>-229952035</v>
      </c>
      <c r="L11" s="14"/>
      <c r="M11" s="155">
        <f t="shared" si="0"/>
        <v>1387313930</v>
      </c>
      <c r="N11" s="14"/>
      <c r="O11" s="22">
        <v>1617265965</v>
      </c>
      <c r="P11" s="14"/>
      <c r="Q11" s="82">
        <v>-229952035</v>
      </c>
      <c r="R11" s="14"/>
      <c r="S11" s="155">
        <f t="shared" si="1"/>
        <v>1387313930</v>
      </c>
    </row>
    <row r="12" spans="1:23" ht="30" customHeight="1" x14ac:dyDescent="0.2">
      <c r="A12" s="12" t="s">
        <v>22</v>
      </c>
      <c r="C12" s="45" t="s">
        <v>174</v>
      </c>
      <c r="D12" s="14"/>
      <c r="E12" s="22">
        <v>200000</v>
      </c>
      <c r="F12" s="14"/>
      <c r="G12" s="22">
        <v>600</v>
      </c>
      <c r="H12" s="14"/>
      <c r="I12" s="22">
        <v>120000000</v>
      </c>
      <c r="J12" s="14"/>
      <c r="K12" s="82">
        <v>-17001764</v>
      </c>
      <c r="L12" s="14"/>
      <c r="M12" s="155">
        <f t="shared" si="0"/>
        <v>102998236</v>
      </c>
      <c r="N12" s="14"/>
      <c r="O12" s="22">
        <v>120000000</v>
      </c>
      <c r="P12" s="14"/>
      <c r="Q12" s="82">
        <v>-17001764</v>
      </c>
      <c r="R12" s="14"/>
      <c r="S12" s="155">
        <f t="shared" si="1"/>
        <v>102998236</v>
      </c>
    </row>
    <row r="13" spans="1:23" ht="30" customHeight="1" x14ac:dyDescent="0.2">
      <c r="A13" s="12" t="s">
        <v>24</v>
      </c>
      <c r="C13" s="45" t="s">
        <v>171</v>
      </c>
      <c r="D13" s="14"/>
      <c r="E13" s="22">
        <v>199997</v>
      </c>
      <c r="F13" s="14"/>
      <c r="G13" s="22">
        <v>118</v>
      </c>
      <c r="H13" s="14"/>
      <c r="I13" s="22">
        <v>23599646</v>
      </c>
      <c r="J13" s="14"/>
      <c r="K13" s="82">
        <v>-3367419</v>
      </c>
      <c r="L13" s="14"/>
      <c r="M13" s="155">
        <f t="shared" si="0"/>
        <v>20232227</v>
      </c>
      <c r="N13" s="14"/>
      <c r="O13" s="22">
        <v>23599646</v>
      </c>
      <c r="P13" s="14"/>
      <c r="Q13" s="82">
        <v>-3367419</v>
      </c>
      <c r="R13" s="14"/>
      <c r="S13" s="155">
        <f t="shared" si="1"/>
        <v>20232227</v>
      </c>
    </row>
    <row r="14" spans="1:23" ht="30" customHeight="1" x14ac:dyDescent="0.2">
      <c r="A14" s="12" t="s">
        <v>157</v>
      </c>
      <c r="C14" s="45" t="s">
        <v>175</v>
      </c>
      <c r="D14" s="14"/>
      <c r="E14" s="22">
        <v>220000</v>
      </c>
      <c r="F14" s="14"/>
      <c r="G14" s="22">
        <v>2350</v>
      </c>
      <c r="H14" s="14"/>
      <c r="I14" s="22">
        <v>517000000</v>
      </c>
      <c r="J14" s="14"/>
      <c r="K14" s="82">
        <v>-71152392</v>
      </c>
      <c r="L14" s="14"/>
      <c r="M14" s="155">
        <f t="shared" si="0"/>
        <v>445847608</v>
      </c>
      <c r="N14" s="14"/>
      <c r="O14" s="22">
        <v>517000000</v>
      </c>
      <c r="P14" s="14"/>
      <c r="Q14" s="82">
        <v>-71152392</v>
      </c>
      <c r="R14" s="14"/>
      <c r="S14" s="155">
        <f t="shared" si="1"/>
        <v>445847608</v>
      </c>
    </row>
    <row r="15" spans="1:23" ht="30" customHeight="1" thickBot="1" x14ac:dyDescent="0.25">
      <c r="A15" s="27"/>
      <c r="B15" s="25"/>
      <c r="C15" s="47"/>
      <c r="D15" s="25"/>
      <c r="E15" s="47"/>
      <c r="F15" s="25"/>
      <c r="G15" s="47"/>
      <c r="H15" s="25"/>
      <c r="I15" s="40">
        <f>SUM(I7:I14)</f>
        <v>57410056441</v>
      </c>
      <c r="J15" s="41"/>
      <c r="K15" s="33">
        <f>SUM(K7:K14)</f>
        <v>-8101468710</v>
      </c>
      <c r="L15" s="41"/>
      <c r="M15" s="40">
        <f>SUM(M7:M14)</f>
        <v>49308587731</v>
      </c>
      <c r="N15" s="41">
        <f>SUM(N7:N14)</f>
        <v>0</v>
      </c>
      <c r="O15" s="40">
        <f>SUM(O7:O14)</f>
        <v>57410056441</v>
      </c>
      <c r="P15" s="41">
        <f>SUM(P7:P14)</f>
        <v>0</v>
      </c>
      <c r="Q15" s="33">
        <f>SUM(Q7:Q14)</f>
        <v>-8101468710</v>
      </c>
      <c r="R15" s="41">
        <f>SUM(R7:R14)</f>
        <v>0</v>
      </c>
      <c r="S15" s="40">
        <f>SUM(S7:S14)</f>
        <v>49308587731</v>
      </c>
      <c r="T15" s="25"/>
      <c r="U15" s="25"/>
      <c r="V15" s="25"/>
      <c r="W15" s="25"/>
    </row>
    <row r="16" spans="1:23" ht="30" customHeight="1" thickTop="1" x14ac:dyDescent="0.2">
      <c r="B16" s="25"/>
      <c r="C16" s="25"/>
      <c r="D16" s="25"/>
      <c r="E16" s="25"/>
      <c r="F16" s="25"/>
      <c r="G16" s="25"/>
      <c r="H16" s="25"/>
      <c r="I16" s="25"/>
      <c r="J16" s="25"/>
      <c r="K16" s="48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2:23" ht="30" customHeight="1" x14ac:dyDescent="0.2">
      <c r="B17" s="25"/>
      <c r="C17" s="25"/>
      <c r="D17" s="25"/>
      <c r="E17" s="25"/>
      <c r="F17" s="25"/>
      <c r="G17" s="25"/>
      <c r="H17" s="25"/>
      <c r="I17" s="25"/>
      <c r="J17" s="25"/>
      <c r="K17" s="48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2:23" ht="30" customHeight="1" x14ac:dyDescent="0.2">
      <c r="B18" s="25"/>
      <c r="C18" s="25"/>
      <c r="D18" s="25"/>
      <c r="E18" s="25"/>
      <c r="F18" s="25"/>
      <c r="G18" s="25"/>
      <c r="H18" s="25"/>
      <c r="I18" s="25"/>
      <c r="J18" s="25"/>
      <c r="K18" s="48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</sheetData>
  <mergeCells count="9">
    <mergeCell ref="A1:S1"/>
    <mergeCell ref="A2:S2"/>
    <mergeCell ref="A3:S3"/>
    <mergeCell ref="A5:A6"/>
    <mergeCell ref="C5:G5"/>
    <mergeCell ref="I5:M5"/>
    <mergeCell ref="O5:S5"/>
    <mergeCell ref="A4:P4"/>
    <mergeCell ref="Q4:S4"/>
  </mergeCells>
  <pageMargins left="0.39" right="0.39" top="0.39" bottom="0.39" header="0" footer="0"/>
  <pageSetup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S9"/>
  <sheetViews>
    <sheetView rightToLeft="1" view="pageBreakPreview" zoomScaleNormal="100" zoomScaleSheetLayoutView="100" workbookViewId="0">
      <selection activeCell="M11" sqref="M11"/>
    </sheetView>
  </sheetViews>
  <sheetFormatPr defaultRowHeight="30" customHeight="1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6" width="1.28515625" customWidth="1"/>
    <col min="7" max="7" width="18.85546875" customWidth="1"/>
    <col min="8" max="8" width="1.28515625" customWidth="1"/>
    <col min="9" max="9" width="15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85546875" customWidth="1"/>
    <col min="16" max="16" width="1.28515625" customWidth="1"/>
    <col min="17" max="17" width="10.42578125" customWidth="1"/>
    <col min="18" max="18" width="1.28515625" customWidth="1"/>
    <col min="19" max="19" width="19.85546875" customWidth="1"/>
    <col min="20" max="20" width="0.28515625" customWidth="1"/>
  </cols>
  <sheetData>
    <row r="1" spans="1:19" ht="30" customHeight="1" x14ac:dyDescent="0.2">
      <c r="A1" s="123" t="s">
        <v>141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19" ht="30" customHeight="1" x14ac:dyDescent="0.2">
      <c r="A2" s="123" t="s">
        <v>77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30" customHeight="1" x14ac:dyDescent="0.2">
      <c r="A3" s="123" t="s">
        <v>170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0" customHeight="1" x14ac:dyDescent="0.2">
      <c r="A4" s="139" t="s">
        <v>116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</row>
    <row r="5" spans="1:19" ht="30" customHeight="1" x14ac:dyDescent="0.2">
      <c r="A5" s="124" t="s">
        <v>78</v>
      </c>
      <c r="I5" s="124" t="s">
        <v>87</v>
      </c>
      <c r="J5" s="124"/>
      <c r="K5" s="124"/>
      <c r="L5" s="124"/>
      <c r="M5" s="124"/>
      <c r="O5" s="124" t="s">
        <v>88</v>
      </c>
      <c r="P5" s="124"/>
      <c r="Q5" s="124"/>
      <c r="R5" s="124"/>
      <c r="S5" s="124"/>
    </row>
    <row r="6" spans="1:19" ht="42.75" customHeight="1" x14ac:dyDescent="0.2">
      <c r="A6" s="124"/>
      <c r="C6" s="9" t="s">
        <v>117</v>
      </c>
      <c r="E6" s="144" t="s">
        <v>67</v>
      </c>
      <c r="F6" s="144"/>
      <c r="G6" s="9" t="s">
        <v>118</v>
      </c>
      <c r="I6" s="10" t="s">
        <v>119</v>
      </c>
      <c r="J6" s="2"/>
      <c r="K6" s="10" t="s">
        <v>114</v>
      </c>
      <c r="L6" s="2"/>
      <c r="M6" s="10" t="s">
        <v>120</v>
      </c>
      <c r="O6" s="10" t="s">
        <v>119</v>
      </c>
      <c r="P6" s="2"/>
      <c r="Q6" s="10" t="s">
        <v>114</v>
      </c>
      <c r="R6" s="2"/>
      <c r="S6" s="10" t="s">
        <v>120</v>
      </c>
    </row>
    <row r="7" spans="1:19" ht="30" customHeight="1" x14ac:dyDescent="0.2">
      <c r="A7" s="4"/>
      <c r="C7" s="2"/>
      <c r="E7" s="4"/>
      <c r="F7" s="2"/>
      <c r="G7" s="21"/>
      <c r="I7" s="8"/>
      <c r="K7" s="8"/>
      <c r="M7" s="8"/>
      <c r="O7" s="8"/>
      <c r="Q7" s="8"/>
      <c r="S7" s="8"/>
    </row>
    <row r="8" spans="1:19" ht="30" customHeight="1" thickBot="1" x14ac:dyDescent="0.25">
      <c r="A8" s="11"/>
      <c r="C8" s="7"/>
      <c r="E8" s="7"/>
      <c r="G8" s="7"/>
      <c r="I8" s="15">
        <f t="shared" ref="I8:Q8" si="0">SUM(I7)</f>
        <v>0</v>
      </c>
      <c r="J8" s="16">
        <f t="shared" si="0"/>
        <v>0</v>
      </c>
      <c r="K8" s="15">
        <f t="shared" si="0"/>
        <v>0</v>
      </c>
      <c r="L8" s="16">
        <f t="shared" si="0"/>
        <v>0</v>
      </c>
      <c r="M8" s="15">
        <f t="shared" si="0"/>
        <v>0</v>
      </c>
      <c r="N8" s="16">
        <f t="shared" si="0"/>
        <v>0</v>
      </c>
      <c r="O8" s="15">
        <f t="shared" si="0"/>
        <v>0</v>
      </c>
      <c r="P8" s="16">
        <f t="shared" si="0"/>
        <v>0</v>
      </c>
      <c r="Q8" s="15">
        <f t="shared" si="0"/>
        <v>0</v>
      </c>
      <c r="R8" s="16"/>
      <c r="S8" s="15">
        <f>SUM(S7)</f>
        <v>0</v>
      </c>
    </row>
    <row r="9" spans="1:19" ht="30" customHeight="1" thickTop="1" x14ac:dyDescent="0.2"/>
  </sheetData>
  <mergeCells count="9">
    <mergeCell ref="A1:S1"/>
    <mergeCell ref="A2:S2"/>
    <mergeCell ref="A3:S3"/>
    <mergeCell ref="A5:A6"/>
    <mergeCell ref="I5:M5"/>
    <mergeCell ref="O5:S5"/>
    <mergeCell ref="E6:F6"/>
    <mergeCell ref="A4:P4"/>
    <mergeCell ref="Q4:S4"/>
  </mergeCells>
  <pageMargins left="0.39" right="0.39" top="0.39" bottom="0.39" header="0" footer="0"/>
  <pageSetup scale="7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W27"/>
  <sheetViews>
    <sheetView rightToLeft="1" view="pageBreakPreview" topLeftCell="A9" zoomScaleNormal="100" zoomScaleSheetLayoutView="100" workbookViewId="0">
      <selection activeCell="I7" sqref="I7:I25"/>
    </sheetView>
  </sheetViews>
  <sheetFormatPr defaultRowHeight="12.75" x14ac:dyDescent="0.2"/>
  <cols>
    <col min="1" max="1" width="34.42578125" style="25" customWidth="1"/>
    <col min="2" max="2" width="1.28515625" style="25" customWidth="1"/>
    <col min="3" max="3" width="14.85546875" style="35" customWidth="1"/>
    <col min="4" max="4" width="1.28515625" style="35" customWidth="1"/>
    <col min="5" max="5" width="19.42578125" style="35" customWidth="1"/>
    <col min="6" max="6" width="1.28515625" style="35" customWidth="1"/>
    <col min="7" max="7" width="19.85546875" style="35" customWidth="1"/>
    <col min="8" max="8" width="1.28515625" style="35" customWidth="1"/>
    <col min="9" max="9" width="19" style="29" customWidth="1"/>
    <col min="10" max="10" width="1.28515625" style="35" customWidth="1"/>
    <col min="11" max="11" width="14.28515625" style="35" customWidth="1"/>
    <col min="12" max="12" width="1.28515625" style="35" customWidth="1"/>
    <col min="13" max="13" width="19.42578125" style="35" customWidth="1"/>
    <col min="14" max="14" width="1.28515625" style="35" customWidth="1"/>
    <col min="15" max="15" width="19.28515625" style="35" customWidth="1"/>
    <col min="16" max="16" width="1.28515625" style="35" customWidth="1"/>
    <col min="17" max="17" width="18" style="29" customWidth="1"/>
    <col min="18" max="18" width="1.28515625" style="35" customWidth="1"/>
    <col min="19" max="19" width="0.28515625" style="35" customWidth="1"/>
    <col min="20" max="20" width="9.140625" style="35"/>
    <col min="21" max="22" width="9.140625" style="25"/>
    <col min="23" max="23" width="14.85546875" style="152" bestFit="1" customWidth="1"/>
    <col min="24" max="16384" width="9.140625" style="25"/>
  </cols>
  <sheetData>
    <row r="1" spans="1:18" ht="29.1" customHeight="1" x14ac:dyDescent="0.2">
      <c r="A1" s="112" t="s">
        <v>141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27"/>
    </row>
    <row r="2" spans="1:18" ht="21.75" customHeight="1" x14ac:dyDescent="0.2">
      <c r="A2" s="112" t="s">
        <v>77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27"/>
    </row>
    <row r="3" spans="1:18" ht="21.75" customHeight="1" x14ac:dyDescent="0.2">
      <c r="A3" s="112" t="s">
        <v>170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27"/>
    </row>
    <row r="4" spans="1:18" ht="25.5" x14ac:dyDescent="0.2">
      <c r="A4" s="139" t="s">
        <v>122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20"/>
    </row>
    <row r="5" spans="1:18" ht="30" customHeight="1" x14ac:dyDescent="0.2">
      <c r="A5" s="134" t="s">
        <v>78</v>
      </c>
      <c r="C5" s="134" t="s">
        <v>87</v>
      </c>
      <c r="D5" s="134"/>
      <c r="E5" s="134"/>
      <c r="F5" s="134"/>
      <c r="G5" s="134"/>
      <c r="H5" s="134"/>
      <c r="I5" s="134"/>
      <c r="K5" s="134" t="s">
        <v>88</v>
      </c>
      <c r="L5" s="134"/>
      <c r="M5" s="134"/>
      <c r="N5" s="134"/>
      <c r="O5" s="134"/>
      <c r="P5" s="134"/>
      <c r="Q5" s="134"/>
      <c r="R5" s="134"/>
    </row>
    <row r="6" spans="1:18" ht="39" customHeight="1" x14ac:dyDescent="0.2">
      <c r="A6" s="134"/>
      <c r="C6" s="36" t="s">
        <v>6</v>
      </c>
      <c r="D6" s="37"/>
      <c r="E6" s="36" t="s">
        <v>123</v>
      </c>
      <c r="F6" s="37"/>
      <c r="G6" s="36" t="s">
        <v>124</v>
      </c>
      <c r="H6" s="37"/>
      <c r="I6" s="30" t="s">
        <v>125</v>
      </c>
      <c r="K6" s="36" t="s">
        <v>6</v>
      </c>
      <c r="L6" s="37"/>
      <c r="M6" s="36" t="s">
        <v>123</v>
      </c>
      <c r="N6" s="37"/>
      <c r="O6" s="36" t="s">
        <v>124</v>
      </c>
      <c r="P6" s="37"/>
      <c r="Q6" s="146" t="s">
        <v>125</v>
      </c>
      <c r="R6" s="146"/>
    </row>
    <row r="7" spans="1:18" ht="30" customHeight="1" x14ac:dyDescent="0.2">
      <c r="A7" s="26" t="s">
        <v>178</v>
      </c>
      <c r="C7" s="38">
        <v>970000</v>
      </c>
      <c r="E7" s="38">
        <v>656919633</v>
      </c>
      <c r="G7" s="38">
        <v>871662564</v>
      </c>
      <c r="I7" s="31">
        <f t="shared" ref="I7:I25" si="0">E7-G7</f>
        <v>-214742931</v>
      </c>
      <c r="K7" s="38">
        <v>970000</v>
      </c>
      <c r="M7" s="38">
        <v>656919633</v>
      </c>
      <c r="O7" s="38">
        <v>871662564</v>
      </c>
      <c r="Q7" s="31">
        <f t="shared" ref="Q7:Q25" si="1">M7-O7</f>
        <v>-214742931</v>
      </c>
      <c r="R7" s="31">
        <f t="shared" ref="R7:R25" si="2">N7-P7</f>
        <v>0</v>
      </c>
    </row>
    <row r="8" spans="1:18" ht="30" customHeight="1" x14ac:dyDescent="0.2">
      <c r="A8" s="12" t="s">
        <v>179</v>
      </c>
      <c r="C8" s="34">
        <v>50</v>
      </c>
      <c r="E8" s="34">
        <v>2343476</v>
      </c>
      <c r="G8" s="34">
        <v>2599441</v>
      </c>
      <c r="I8" s="151">
        <f t="shared" si="0"/>
        <v>-255965</v>
      </c>
      <c r="K8" s="34">
        <v>50</v>
      </c>
      <c r="M8" s="34">
        <v>2343476</v>
      </c>
      <c r="O8" s="34">
        <v>2599441</v>
      </c>
      <c r="Q8" s="151">
        <f t="shared" si="1"/>
        <v>-255965</v>
      </c>
      <c r="R8" s="151"/>
    </row>
    <row r="9" spans="1:18" ht="30" customHeight="1" x14ac:dyDescent="0.2">
      <c r="A9" s="12" t="s">
        <v>180</v>
      </c>
      <c r="C9" s="34">
        <v>4399975</v>
      </c>
      <c r="E9" s="34">
        <v>15311861738</v>
      </c>
      <c r="G9" s="34">
        <v>17626394449</v>
      </c>
      <c r="I9" s="151">
        <f t="shared" si="0"/>
        <v>-2314532711</v>
      </c>
      <c r="K9" s="34">
        <v>4399975</v>
      </c>
      <c r="M9" s="34">
        <v>15311861738</v>
      </c>
      <c r="O9" s="34">
        <v>17626394449</v>
      </c>
      <c r="Q9" s="151">
        <f t="shared" si="1"/>
        <v>-2314532711</v>
      </c>
      <c r="R9" s="151">
        <f t="shared" si="2"/>
        <v>0</v>
      </c>
    </row>
    <row r="10" spans="1:18" ht="30" customHeight="1" x14ac:dyDescent="0.2">
      <c r="A10" s="12" t="s">
        <v>181</v>
      </c>
      <c r="C10" s="34">
        <v>208</v>
      </c>
      <c r="E10" s="34">
        <v>726980</v>
      </c>
      <c r="G10" s="34">
        <v>867988</v>
      </c>
      <c r="I10" s="151">
        <f t="shared" si="0"/>
        <v>-141008</v>
      </c>
      <c r="K10" s="34">
        <v>208</v>
      </c>
      <c r="M10" s="34">
        <v>726980</v>
      </c>
      <c r="O10" s="34">
        <v>867988</v>
      </c>
      <c r="Q10" s="151">
        <f t="shared" si="1"/>
        <v>-141008</v>
      </c>
      <c r="R10" s="151">
        <f t="shared" si="2"/>
        <v>0</v>
      </c>
    </row>
    <row r="11" spans="1:18" ht="30" customHeight="1" x14ac:dyDescent="0.2">
      <c r="A11" s="12" t="s">
        <v>182</v>
      </c>
      <c r="C11" s="34">
        <v>120000</v>
      </c>
      <c r="E11" s="34">
        <v>3924509432</v>
      </c>
      <c r="G11" s="34">
        <v>3620330102</v>
      </c>
      <c r="I11" s="151">
        <f t="shared" si="0"/>
        <v>304179330</v>
      </c>
      <c r="K11" s="34">
        <v>120000</v>
      </c>
      <c r="M11" s="34">
        <v>3924509432</v>
      </c>
      <c r="O11" s="34">
        <v>3620330102</v>
      </c>
      <c r="Q11" s="151">
        <f t="shared" si="1"/>
        <v>304179330</v>
      </c>
      <c r="R11" s="151">
        <f t="shared" si="2"/>
        <v>0</v>
      </c>
    </row>
    <row r="12" spans="1:18" ht="30" customHeight="1" x14ac:dyDescent="0.2">
      <c r="A12" s="12" t="s">
        <v>183</v>
      </c>
      <c r="C12" s="34">
        <v>48417924</v>
      </c>
      <c r="E12" s="34">
        <v>171519312281</v>
      </c>
      <c r="G12" s="34">
        <v>193481945906</v>
      </c>
      <c r="I12" s="151">
        <f t="shared" si="0"/>
        <v>-21962633625</v>
      </c>
      <c r="K12" s="34">
        <v>48417924</v>
      </c>
      <c r="M12" s="34">
        <v>171519312281</v>
      </c>
      <c r="O12" s="34">
        <v>193481945906</v>
      </c>
      <c r="Q12" s="151">
        <f t="shared" si="1"/>
        <v>-21962633625</v>
      </c>
      <c r="R12" s="151">
        <f t="shared" si="2"/>
        <v>0</v>
      </c>
    </row>
    <row r="13" spans="1:18" ht="30" customHeight="1" x14ac:dyDescent="0.2">
      <c r="A13" s="12" t="s">
        <v>184</v>
      </c>
      <c r="C13" s="34">
        <v>250088712</v>
      </c>
      <c r="E13" s="34">
        <v>572768931142</v>
      </c>
      <c r="G13" s="34">
        <v>613297887837</v>
      </c>
      <c r="I13" s="151">
        <f t="shared" si="0"/>
        <v>-40528956695</v>
      </c>
      <c r="K13" s="34">
        <v>250088712</v>
      </c>
      <c r="M13" s="34">
        <v>572768931142</v>
      </c>
      <c r="O13" s="34">
        <v>613297887837</v>
      </c>
      <c r="Q13" s="151">
        <f t="shared" si="1"/>
        <v>-40528956695</v>
      </c>
      <c r="R13" s="151">
        <f t="shared" si="2"/>
        <v>0</v>
      </c>
    </row>
    <row r="14" spans="1:18" ht="30" customHeight="1" x14ac:dyDescent="0.2">
      <c r="A14" s="12" t="s">
        <v>185</v>
      </c>
      <c r="C14" s="34">
        <v>16391515</v>
      </c>
      <c r="E14" s="34">
        <v>127050921663</v>
      </c>
      <c r="G14" s="34">
        <v>140226039098</v>
      </c>
      <c r="I14" s="151">
        <f t="shared" si="0"/>
        <v>-13175117435</v>
      </c>
      <c r="K14" s="34">
        <v>16391515</v>
      </c>
      <c r="M14" s="34">
        <v>127050921663</v>
      </c>
      <c r="O14" s="34">
        <v>140226039098</v>
      </c>
      <c r="Q14" s="151">
        <f t="shared" si="1"/>
        <v>-13175117435</v>
      </c>
      <c r="R14" s="151">
        <f t="shared" si="2"/>
        <v>0</v>
      </c>
    </row>
    <row r="15" spans="1:18" ht="30" customHeight="1" x14ac:dyDescent="0.2">
      <c r="A15" s="12" t="s">
        <v>186</v>
      </c>
      <c r="C15" s="34">
        <v>1562500</v>
      </c>
      <c r="E15" s="34">
        <v>3038475941</v>
      </c>
      <c r="G15" s="34">
        <v>3275705139</v>
      </c>
      <c r="I15" s="151">
        <f t="shared" si="0"/>
        <v>-237229198</v>
      </c>
      <c r="K15" s="34">
        <v>1562500</v>
      </c>
      <c r="M15" s="34">
        <v>3038475941</v>
      </c>
      <c r="O15" s="34">
        <v>3275705139</v>
      </c>
      <c r="Q15" s="151">
        <f t="shared" si="1"/>
        <v>-237229198</v>
      </c>
      <c r="R15" s="151">
        <f t="shared" si="2"/>
        <v>0</v>
      </c>
    </row>
    <row r="16" spans="1:18" ht="30" customHeight="1" x14ac:dyDescent="0.2">
      <c r="A16" s="12" t="s">
        <v>187</v>
      </c>
      <c r="C16" s="34">
        <v>554</v>
      </c>
      <c r="E16" s="34">
        <v>8089840</v>
      </c>
      <c r="G16" s="34">
        <v>8893864</v>
      </c>
      <c r="I16" s="151">
        <f t="shared" si="0"/>
        <v>-804024</v>
      </c>
      <c r="K16" s="34">
        <v>554</v>
      </c>
      <c r="M16" s="34">
        <v>8089840</v>
      </c>
      <c r="O16" s="34">
        <v>8893864</v>
      </c>
      <c r="Q16" s="151">
        <f t="shared" si="1"/>
        <v>-804024</v>
      </c>
      <c r="R16" s="151">
        <f t="shared" si="2"/>
        <v>0</v>
      </c>
    </row>
    <row r="17" spans="1:18" ht="30" customHeight="1" x14ac:dyDescent="0.2">
      <c r="A17" s="12" t="s">
        <v>188</v>
      </c>
      <c r="C17" s="34">
        <v>6000000</v>
      </c>
      <c r="E17" s="34">
        <v>18489330075</v>
      </c>
      <c r="G17" s="34">
        <v>20875049998</v>
      </c>
      <c r="I17" s="151">
        <f t="shared" si="0"/>
        <v>-2385719923</v>
      </c>
      <c r="K17" s="34">
        <v>6000000</v>
      </c>
      <c r="M17" s="34">
        <v>18489330075</v>
      </c>
      <c r="O17" s="34">
        <v>20875049998</v>
      </c>
      <c r="Q17" s="151">
        <f t="shared" si="1"/>
        <v>-2385719923</v>
      </c>
      <c r="R17" s="151">
        <f t="shared" si="2"/>
        <v>0</v>
      </c>
    </row>
    <row r="18" spans="1:18" ht="30" customHeight="1" x14ac:dyDescent="0.2">
      <c r="A18" s="12" t="s">
        <v>189</v>
      </c>
      <c r="C18" s="34">
        <v>125187</v>
      </c>
      <c r="E18" s="34">
        <v>437987206</v>
      </c>
      <c r="G18" s="34">
        <v>437157603</v>
      </c>
      <c r="I18" s="151">
        <f t="shared" si="0"/>
        <v>829603</v>
      </c>
      <c r="K18" s="34">
        <v>125187</v>
      </c>
      <c r="M18" s="34">
        <v>437987206</v>
      </c>
      <c r="O18" s="34">
        <v>437157603</v>
      </c>
      <c r="Q18" s="151">
        <f t="shared" si="1"/>
        <v>829603</v>
      </c>
      <c r="R18" s="151">
        <f t="shared" si="2"/>
        <v>0</v>
      </c>
    </row>
    <row r="19" spans="1:18" ht="30" customHeight="1" x14ac:dyDescent="0.2">
      <c r="A19" s="12" t="s">
        <v>190</v>
      </c>
      <c r="C19" s="34">
        <v>1000000</v>
      </c>
      <c r="E19" s="34">
        <v>18630539150</v>
      </c>
      <c r="G19" s="34">
        <v>20825347511</v>
      </c>
      <c r="I19" s="151">
        <f t="shared" si="0"/>
        <v>-2194808361</v>
      </c>
      <c r="K19" s="34">
        <v>1000000</v>
      </c>
      <c r="M19" s="34">
        <v>18630539150</v>
      </c>
      <c r="O19" s="34">
        <v>20825347511</v>
      </c>
      <c r="Q19" s="151">
        <f t="shared" si="1"/>
        <v>-2194808361</v>
      </c>
      <c r="R19" s="151">
        <f t="shared" si="2"/>
        <v>0</v>
      </c>
    </row>
    <row r="20" spans="1:18" ht="30" customHeight="1" x14ac:dyDescent="0.2">
      <c r="A20" s="12" t="s">
        <v>191</v>
      </c>
      <c r="C20" s="34">
        <v>1440855</v>
      </c>
      <c r="E20" s="34">
        <v>3847340331</v>
      </c>
      <c r="G20" s="34">
        <v>4142159291</v>
      </c>
      <c r="I20" s="151">
        <f t="shared" si="0"/>
        <v>-294818960</v>
      </c>
      <c r="K20" s="34">
        <v>1440855</v>
      </c>
      <c r="M20" s="34">
        <v>3847340331</v>
      </c>
      <c r="O20" s="34">
        <v>4142159291</v>
      </c>
      <c r="Q20" s="151">
        <f t="shared" si="1"/>
        <v>-294818960</v>
      </c>
      <c r="R20" s="151">
        <f t="shared" si="2"/>
        <v>0</v>
      </c>
    </row>
    <row r="21" spans="1:18" ht="30" customHeight="1" x14ac:dyDescent="0.2">
      <c r="A21" s="12" t="s">
        <v>192</v>
      </c>
      <c r="C21" s="34">
        <v>509</v>
      </c>
      <c r="E21" s="34">
        <v>1892841</v>
      </c>
      <c r="G21" s="34">
        <v>1756226</v>
      </c>
      <c r="I21" s="151">
        <f t="shared" si="0"/>
        <v>136615</v>
      </c>
      <c r="K21" s="34">
        <v>509</v>
      </c>
      <c r="M21" s="34">
        <v>1892841</v>
      </c>
      <c r="O21" s="34">
        <v>1756226</v>
      </c>
      <c r="Q21" s="151">
        <f t="shared" si="1"/>
        <v>136615</v>
      </c>
      <c r="R21" s="151">
        <f t="shared" si="2"/>
        <v>0</v>
      </c>
    </row>
    <row r="22" spans="1:18" ht="30" customHeight="1" x14ac:dyDescent="0.2">
      <c r="A22" s="12" t="s">
        <v>193</v>
      </c>
      <c r="C22" s="34">
        <v>400000</v>
      </c>
      <c r="E22" s="34">
        <v>1696644542</v>
      </c>
      <c r="G22" s="34">
        <v>1833823442</v>
      </c>
      <c r="I22" s="151">
        <f t="shared" si="0"/>
        <v>-137178900</v>
      </c>
      <c r="K22" s="34">
        <v>400000</v>
      </c>
      <c r="M22" s="34">
        <v>1696644542</v>
      </c>
      <c r="O22" s="34">
        <v>1833823442</v>
      </c>
      <c r="Q22" s="151">
        <f t="shared" si="1"/>
        <v>-137178900</v>
      </c>
      <c r="R22" s="151">
        <f t="shared" si="2"/>
        <v>0</v>
      </c>
    </row>
    <row r="23" spans="1:18" ht="30" customHeight="1" x14ac:dyDescent="0.2">
      <c r="A23" s="12" t="s">
        <v>194</v>
      </c>
      <c r="C23" s="34">
        <v>9599980</v>
      </c>
      <c r="E23" s="34">
        <v>21567560113</v>
      </c>
      <c r="G23" s="34">
        <v>23809436002</v>
      </c>
      <c r="I23" s="151">
        <f t="shared" si="0"/>
        <v>-2241875889</v>
      </c>
      <c r="K23" s="34">
        <v>9599980</v>
      </c>
      <c r="M23" s="34">
        <v>21567560113</v>
      </c>
      <c r="O23" s="34">
        <v>23809436002</v>
      </c>
      <c r="Q23" s="151">
        <f t="shared" si="1"/>
        <v>-2241875889</v>
      </c>
      <c r="R23" s="151">
        <f t="shared" si="2"/>
        <v>0</v>
      </c>
    </row>
    <row r="24" spans="1:18" ht="30" customHeight="1" x14ac:dyDescent="0.2">
      <c r="A24" s="12" t="s">
        <v>195</v>
      </c>
      <c r="C24" s="34">
        <v>15000000</v>
      </c>
      <c r="E24" s="34">
        <v>6159768288</v>
      </c>
      <c r="G24" s="34">
        <v>5941935599</v>
      </c>
      <c r="I24" s="151">
        <f t="shared" si="0"/>
        <v>217832689</v>
      </c>
      <c r="K24" s="34">
        <v>15000000</v>
      </c>
      <c r="M24" s="34">
        <v>6159768288</v>
      </c>
      <c r="O24" s="34">
        <v>5941935599</v>
      </c>
      <c r="Q24" s="151">
        <f t="shared" si="1"/>
        <v>217832689</v>
      </c>
      <c r="R24" s="151">
        <f t="shared" si="2"/>
        <v>0</v>
      </c>
    </row>
    <row r="25" spans="1:18" ht="30" customHeight="1" x14ac:dyDescent="0.2">
      <c r="A25" s="12" t="s">
        <v>196</v>
      </c>
      <c r="C25" s="34">
        <v>3069988</v>
      </c>
      <c r="E25" s="34">
        <v>20354982977</v>
      </c>
      <c r="G25" s="34">
        <v>22155498610</v>
      </c>
      <c r="I25" s="151">
        <f t="shared" si="0"/>
        <v>-1800515633</v>
      </c>
      <c r="K25" s="34">
        <v>3069988</v>
      </c>
      <c r="M25" s="34">
        <v>20354982977</v>
      </c>
      <c r="O25" s="34">
        <v>22155498610</v>
      </c>
      <c r="Q25" s="151">
        <f t="shared" si="1"/>
        <v>-1800515633</v>
      </c>
      <c r="R25" s="151">
        <f t="shared" si="2"/>
        <v>0</v>
      </c>
    </row>
    <row r="26" spans="1:18" ht="30" customHeight="1" thickBot="1" x14ac:dyDescent="0.25">
      <c r="A26" s="27"/>
      <c r="C26" s="40">
        <f>SUM(C7:C25)</f>
        <v>358587957</v>
      </c>
      <c r="D26" s="41"/>
      <c r="E26" s="40">
        <f>SUM(E7:E25)</f>
        <v>985468137649</v>
      </c>
      <c r="F26" s="41"/>
      <c r="G26" s="40">
        <f>SUM(G7:G25)</f>
        <v>1072434490670</v>
      </c>
      <c r="H26" s="41"/>
      <c r="I26" s="33">
        <f>SUM(I7:I25)</f>
        <v>-86966353021</v>
      </c>
      <c r="J26" s="41"/>
      <c r="K26" s="40">
        <f>SUM(K7:K25)</f>
        <v>358587957</v>
      </c>
      <c r="L26" s="41"/>
      <c r="M26" s="40">
        <f>SUM(M7:M25)</f>
        <v>985468137649</v>
      </c>
      <c r="N26" s="41"/>
      <c r="O26" s="40">
        <f>SUM(O7:O25)</f>
        <v>1072434490670</v>
      </c>
      <c r="P26" s="41"/>
      <c r="Q26" s="33">
        <f>SUM(Q7:R25)</f>
        <v>-86966353021</v>
      </c>
      <c r="R26" s="33"/>
    </row>
    <row r="27" spans="1:18" ht="13.5" thickTop="1" x14ac:dyDescent="0.2"/>
  </sheetData>
  <mergeCells count="8">
    <mergeCell ref="A1:Q1"/>
    <mergeCell ref="A5:A6"/>
    <mergeCell ref="C5:I5"/>
    <mergeCell ref="K5:R5"/>
    <mergeCell ref="Q6:R6"/>
    <mergeCell ref="A4:Q4"/>
    <mergeCell ref="A2:Q2"/>
    <mergeCell ref="A3:Q3"/>
  </mergeCells>
  <pageMargins left="0.39" right="0.39" top="0.39" bottom="0.39" header="0" footer="0"/>
  <pageSetup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A1:R32"/>
  <sheetViews>
    <sheetView rightToLeft="1" view="pageBreakPreview" topLeftCell="A15" zoomScaleNormal="100" zoomScaleSheetLayoutView="100" workbookViewId="0">
      <selection activeCell="I29" sqref="I29"/>
    </sheetView>
  </sheetViews>
  <sheetFormatPr defaultRowHeight="30" customHeight="1" x14ac:dyDescent="0.2"/>
  <cols>
    <col min="1" max="1" width="31.28515625" style="25" customWidth="1"/>
    <col min="2" max="2" width="1.28515625" style="25" customWidth="1"/>
    <col min="3" max="3" width="14.5703125" style="35" customWidth="1"/>
    <col min="4" max="4" width="1.28515625" style="35" customWidth="1"/>
    <col min="5" max="5" width="19.42578125" style="35" customWidth="1"/>
    <col min="6" max="6" width="1.28515625" style="35" customWidth="1"/>
    <col min="7" max="7" width="20.85546875" style="35" customWidth="1"/>
    <col min="8" max="8" width="1.28515625" style="35" customWidth="1"/>
    <col min="9" max="9" width="20.7109375" style="29" customWidth="1"/>
    <col min="10" max="10" width="1.28515625" style="35" customWidth="1"/>
    <col min="11" max="11" width="14.7109375" style="35" customWidth="1"/>
    <col min="12" max="12" width="1.28515625" style="35" customWidth="1"/>
    <col min="13" max="13" width="20.28515625" style="35" customWidth="1"/>
    <col min="14" max="14" width="1.28515625" style="35" customWidth="1"/>
    <col min="15" max="15" width="20.5703125" style="35" customWidth="1"/>
    <col min="16" max="16" width="1.28515625" style="35" customWidth="1"/>
    <col min="17" max="17" width="16.85546875" style="29" customWidth="1"/>
    <col min="18" max="18" width="1.28515625" style="29" customWidth="1"/>
    <col min="19" max="19" width="0.28515625" style="25" customWidth="1"/>
    <col min="20" max="16384" width="9.140625" style="25"/>
  </cols>
  <sheetData>
    <row r="1" spans="1:18" ht="30" customHeight="1" x14ac:dyDescent="0.2">
      <c r="A1" s="112" t="s">
        <v>141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86"/>
    </row>
    <row r="2" spans="1:18" ht="30" customHeight="1" x14ac:dyDescent="0.2">
      <c r="A2" s="112" t="s">
        <v>77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18" ht="30" customHeight="1" x14ac:dyDescent="0.2">
      <c r="A3" s="112" t="s">
        <v>170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1:18" ht="30" customHeight="1" x14ac:dyDescent="0.2">
      <c r="A4" s="139" t="s">
        <v>138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</row>
    <row r="5" spans="1:18" ht="30" customHeight="1" x14ac:dyDescent="0.2">
      <c r="A5" s="134" t="s">
        <v>78</v>
      </c>
      <c r="C5" s="134" t="s">
        <v>87</v>
      </c>
      <c r="D5" s="134"/>
      <c r="E5" s="134"/>
      <c r="F5" s="134"/>
      <c r="G5" s="134"/>
      <c r="H5" s="134"/>
      <c r="I5" s="134"/>
      <c r="K5" s="134" t="s">
        <v>88</v>
      </c>
      <c r="L5" s="134"/>
      <c r="M5" s="134"/>
      <c r="N5" s="134"/>
      <c r="O5" s="134"/>
      <c r="P5" s="134"/>
      <c r="Q5" s="134"/>
      <c r="R5" s="134"/>
    </row>
    <row r="6" spans="1:18" ht="39" customHeight="1" x14ac:dyDescent="0.2">
      <c r="A6" s="112"/>
      <c r="C6" s="87" t="s">
        <v>6</v>
      </c>
      <c r="D6" s="37"/>
      <c r="E6" s="87" t="s">
        <v>8</v>
      </c>
      <c r="F6" s="37"/>
      <c r="G6" s="87" t="s">
        <v>124</v>
      </c>
      <c r="H6" s="37"/>
      <c r="I6" s="88" t="s">
        <v>139</v>
      </c>
      <c r="K6" s="87" t="s">
        <v>6</v>
      </c>
      <c r="L6" s="37"/>
      <c r="M6" s="87" t="s">
        <v>8</v>
      </c>
      <c r="N6" s="37"/>
      <c r="O6" s="87" t="s">
        <v>124</v>
      </c>
      <c r="P6" s="37"/>
      <c r="Q6" s="147" t="s">
        <v>139</v>
      </c>
      <c r="R6" s="147"/>
    </row>
    <row r="7" spans="1:18" ht="30" customHeight="1" x14ac:dyDescent="0.2">
      <c r="A7" s="12" t="s">
        <v>14</v>
      </c>
      <c r="C7" s="34">
        <v>1750000</v>
      </c>
      <c r="E7" s="34">
        <v>6467786325</v>
      </c>
      <c r="G7" s="34">
        <v>6580859512</v>
      </c>
      <c r="I7" s="32">
        <f>E7-G7</f>
        <v>-113073187</v>
      </c>
      <c r="K7" s="34">
        <v>1750000</v>
      </c>
      <c r="M7" s="34">
        <f>E7</f>
        <v>6467786325</v>
      </c>
      <c r="O7" s="34">
        <v>6580859512</v>
      </c>
      <c r="Q7" s="133">
        <f t="shared" ref="Q7:R7" si="0">M7-O7</f>
        <v>-113073187</v>
      </c>
      <c r="R7" s="133">
        <f t="shared" si="0"/>
        <v>0</v>
      </c>
    </row>
    <row r="8" spans="1:18" ht="30" customHeight="1" x14ac:dyDescent="0.2">
      <c r="A8" s="12" t="s">
        <v>40</v>
      </c>
      <c r="C8" s="34">
        <v>13700000</v>
      </c>
      <c r="E8" s="34">
        <v>32126006115</v>
      </c>
      <c r="G8" s="34">
        <v>31760142833</v>
      </c>
      <c r="I8" s="32">
        <f t="shared" ref="I8:I30" si="1">E8-G8</f>
        <v>365863282</v>
      </c>
      <c r="K8" s="34">
        <v>13700000</v>
      </c>
      <c r="M8" s="34">
        <f t="shared" ref="M8:M30" si="2">E8</f>
        <v>32126006115</v>
      </c>
      <c r="O8" s="34">
        <v>31760142833</v>
      </c>
      <c r="Q8" s="133">
        <f t="shared" ref="Q8" si="3">M8-O8</f>
        <v>365863282</v>
      </c>
      <c r="R8" s="133">
        <f t="shared" ref="R8" si="4">N8-P8</f>
        <v>0</v>
      </c>
    </row>
    <row r="9" spans="1:18" ht="30" customHeight="1" x14ac:dyDescent="0.2">
      <c r="A9" s="12" t="s">
        <v>93</v>
      </c>
      <c r="C9" s="34">
        <v>35750</v>
      </c>
      <c r="E9" s="34">
        <v>1672029376</v>
      </c>
      <c r="G9" s="34">
        <v>1858600136</v>
      </c>
      <c r="I9" s="32">
        <f t="shared" si="1"/>
        <v>-186570760</v>
      </c>
      <c r="K9" s="34">
        <v>35750</v>
      </c>
      <c r="M9" s="34">
        <f t="shared" si="2"/>
        <v>1672029376</v>
      </c>
      <c r="O9" s="34">
        <v>1858600136</v>
      </c>
      <c r="Q9" s="133">
        <f t="shared" ref="Q9" si="5">M9-O9</f>
        <v>-186570760</v>
      </c>
      <c r="R9" s="133">
        <f t="shared" ref="R9" si="6">N9-P9</f>
        <v>0</v>
      </c>
    </row>
    <row r="10" spans="1:18" ht="30" customHeight="1" x14ac:dyDescent="0.2">
      <c r="A10" s="12" t="s">
        <v>140</v>
      </c>
      <c r="C10" s="34">
        <v>72245906</v>
      </c>
      <c r="E10" s="34">
        <v>196775957435</v>
      </c>
      <c r="G10" s="34">
        <v>201013103963</v>
      </c>
      <c r="I10" s="32">
        <f t="shared" si="1"/>
        <v>-4237146528</v>
      </c>
      <c r="K10" s="34">
        <v>72245906</v>
      </c>
      <c r="M10" s="34">
        <f t="shared" si="2"/>
        <v>196775957435</v>
      </c>
      <c r="O10" s="34">
        <v>201013103963</v>
      </c>
      <c r="Q10" s="133">
        <f t="shared" ref="Q10" si="7">M10-O10</f>
        <v>-4237146528</v>
      </c>
      <c r="R10" s="133">
        <f t="shared" ref="R10" si="8">N10-P10</f>
        <v>0</v>
      </c>
    </row>
    <row r="11" spans="1:18" ht="30" customHeight="1" x14ac:dyDescent="0.2">
      <c r="A11" s="12" t="s">
        <v>30</v>
      </c>
      <c r="C11" s="34">
        <v>6366883</v>
      </c>
      <c r="E11" s="34">
        <v>17892083131</v>
      </c>
      <c r="G11" s="32">
        <v>19646742746</v>
      </c>
      <c r="I11" s="32">
        <f t="shared" si="1"/>
        <v>-1754659615</v>
      </c>
      <c r="K11" s="34">
        <v>6366883</v>
      </c>
      <c r="M11" s="34">
        <f t="shared" si="2"/>
        <v>17892083131</v>
      </c>
      <c r="O11" s="34">
        <v>19646742746</v>
      </c>
      <c r="Q11" s="133">
        <f t="shared" ref="Q11" si="9">M11-O11</f>
        <v>-1754659615</v>
      </c>
      <c r="R11" s="133">
        <f t="shared" ref="R11" si="10">N11-P11</f>
        <v>0</v>
      </c>
    </row>
    <row r="12" spans="1:18" ht="30" customHeight="1" x14ac:dyDescent="0.2">
      <c r="A12" s="12" t="s">
        <v>32</v>
      </c>
      <c r="C12" s="34">
        <v>78000000</v>
      </c>
      <c r="E12" s="34">
        <v>524142684000</v>
      </c>
      <c r="G12" s="34">
        <v>512153242928</v>
      </c>
      <c r="I12" s="32">
        <f t="shared" si="1"/>
        <v>11989441072</v>
      </c>
      <c r="K12" s="34">
        <v>78000000</v>
      </c>
      <c r="M12" s="34">
        <f t="shared" si="2"/>
        <v>524142684000</v>
      </c>
      <c r="O12" s="34">
        <v>512153242928</v>
      </c>
      <c r="Q12" s="133">
        <f t="shared" ref="Q12" si="11">M12-O12</f>
        <v>11989441072</v>
      </c>
      <c r="R12" s="133">
        <f t="shared" ref="R12" si="12">N12-P12</f>
        <v>0</v>
      </c>
    </row>
    <row r="13" spans="1:18" ht="30" customHeight="1" x14ac:dyDescent="0.2">
      <c r="A13" s="12" t="s">
        <v>23</v>
      </c>
      <c r="C13" s="34">
        <v>2000591</v>
      </c>
      <c r="E13" s="34">
        <v>24918254169</v>
      </c>
      <c r="G13" s="34">
        <v>23849042502</v>
      </c>
      <c r="I13" s="32">
        <f t="shared" si="1"/>
        <v>1069211667</v>
      </c>
      <c r="K13" s="34">
        <v>2000591</v>
      </c>
      <c r="M13" s="34">
        <f t="shared" si="2"/>
        <v>24918254169</v>
      </c>
      <c r="O13" s="34">
        <v>23849042502</v>
      </c>
      <c r="Q13" s="133">
        <f t="shared" ref="Q13" si="13">M13-O13</f>
        <v>1069211667</v>
      </c>
      <c r="R13" s="133">
        <f t="shared" ref="R13" si="14">N13-P13</f>
        <v>0</v>
      </c>
    </row>
    <row r="14" spans="1:18" ht="30" customHeight="1" x14ac:dyDescent="0.2">
      <c r="A14" s="12" t="s">
        <v>22</v>
      </c>
      <c r="C14" s="34">
        <v>200000</v>
      </c>
      <c r="E14" s="34">
        <v>1180931400</v>
      </c>
      <c r="G14" s="34">
        <v>1429443900</v>
      </c>
      <c r="I14" s="32">
        <f t="shared" si="1"/>
        <v>-248512500</v>
      </c>
      <c r="K14" s="34">
        <v>200000</v>
      </c>
      <c r="M14" s="34">
        <f t="shared" si="2"/>
        <v>1180931400</v>
      </c>
      <c r="O14" s="34">
        <v>1429443900</v>
      </c>
      <c r="Q14" s="133">
        <f t="shared" ref="Q14" si="15">M14-O14</f>
        <v>-248512500</v>
      </c>
      <c r="R14" s="133">
        <f t="shared" ref="R14" si="16">N14-P14</f>
        <v>0</v>
      </c>
    </row>
    <row r="15" spans="1:18" ht="30" customHeight="1" x14ac:dyDescent="0.2">
      <c r="A15" s="12" t="s">
        <v>157</v>
      </c>
      <c r="C15" s="34">
        <v>100000</v>
      </c>
      <c r="E15" s="34">
        <v>3484145250</v>
      </c>
      <c r="G15" s="34">
        <v>3016941748</v>
      </c>
      <c r="I15" s="32">
        <f t="shared" si="1"/>
        <v>467203502</v>
      </c>
      <c r="K15" s="34">
        <v>100000</v>
      </c>
      <c r="M15" s="34">
        <f t="shared" si="2"/>
        <v>3484145250</v>
      </c>
      <c r="O15" s="34">
        <v>3016941748</v>
      </c>
      <c r="Q15" s="133">
        <f t="shared" ref="Q15" si="17">M15-O15</f>
        <v>467203502</v>
      </c>
      <c r="R15" s="133">
        <f t="shared" ref="R15" si="18">N15-P15</f>
        <v>0</v>
      </c>
    </row>
    <row r="16" spans="1:18" ht="30" customHeight="1" x14ac:dyDescent="0.2">
      <c r="A16" s="12" t="s">
        <v>33</v>
      </c>
      <c r="C16" s="34">
        <v>281250</v>
      </c>
      <c r="E16" s="34">
        <v>5166574875</v>
      </c>
      <c r="G16" s="34">
        <v>5088293437</v>
      </c>
      <c r="I16" s="32">
        <f t="shared" si="1"/>
        <v>78281438</v>
      </c>
      <c r="K16" s="34">
        <v>281250</v>
      </c>
      <c r="M16" s="34">
        <f t="shared" si="2"/>
        <v>5166574875</v>
      </c>
      <c r="O16" s="34">
        <v>5088293437</v>
      </c>
      <c r="Q16" s="133">
        <f t="shared" ref="Q16" si="19">M16-O16</f>
        <v>78281438</v>
      </c>
      <c r="R16" s="133">
        <f t="shared" ref="R16" si="20">N16-P16</f>
        <v>0</v>
      </c>
    </row>
    <row r="17" spans="1:18" ht="30" customHeight="1" x14ac:dyDescent="0.2">
      <c r="A17" s="12" t="s">
        <v>176</v>
      </c>
      <c r="C17" s="34">
        <v>25300000</v>
      </c>
      <c r="E17" s="34">
        <v>38403233055</v>
      </c>
      <c r="G17" s="34">
        <v>39420518816</v>
      </c>
      <c r="I17" s="32">
        <f t="shared" si="1"/>
        <v>-1017285761</v>
      </c>
      <c r="K17" s="34">
        <v>25300000</v>
      </c>
      <c r="M17" s="34">
        <f t="shared" si="2"/>
        <v>38403233055</v>
      </c>
      <c r="O17" s="34">
        <v>39420518816</v>
      </c>
      <c r="Q17" s="133">
        <f t="shared" ref="Q17" si="21">M17-O17</f>
        <v>-1017285761</v>
      </c>
      <c r="R17" s="133">
        <f t="shared" ref="R17" si="22">N17-P17</f>
        <v>0</v>
      </c>
    </row>
    <row r="18" spans="1:18" ht="30" customHeight="1" x14ac:dyDescent="0.2">
      <c r="A18" s="12" t="s">
        <v>16</v>
      </c>
      <c r="C18" s="34">
        <v>52200000</v>
      </c>
      <c r="E18" s="34">
        <v>190537913520</v>
      </c>
      <c r="G18" s="34">
        <v>208595428449</v>
      </c>
      <c r="I18" s="32">
        <f t="shared" si="1"/>
        <v>-18057514929</v>
      </c>
      <c r="K18" s="34">
        <v>52200000</v>
      </c>
      <c r="M18" s="34">
        <f t="shared" si="2"/>
        <v>190537913520</v>
      </c>
      <c r="O18" s="34">
        <v>208595428449</v>
      </c>
      <c r="Q18" s="133">
        <f t="shared" ref="Q18" si="23">M18-O18</f>
        <v>-18057514929</v>
      </c>
      <c r="R18" s="133">
        <f t="shared" ref="R18" si="24">N18-P18</f>
        <v>0</v>
      </c>
    </row>
    <row r="19" spans="1:18" ht="30" customHeight="1" x14ac:dyDescent="0.2">
      <c r="A19" s="12" t="s">
        <v>36</v>
      </c>
      <c r="C19" s="34">
        <v>200000</v>
      </c>
      <c r="E19" s="34">
        <v>1451313000</v>
      </c>
      <c r="G19" s="34">
        <v>1710958852</v>
      </c>
      <c r="I19" s="32">
        <f t="shared" si="1"/>
        <v>-259645852</v>
      </c>
      <c r="K19" s="34">
        <v>200000</v>
      </c>
      <c r="M19" s="34">
        <f t="shared" si="2"/>
        <v>1451313000</v>
      </c>
      <c r="O19" s="34">
        <v>1710958852</v>
      </c>
      <c r="Q19" s="133">
        <f t="shared" ref="Q19" si="25">M19-O19</f>
        <v>-259645852</v>
      </c>
      <c r="R19" s="133">
        <f t="shared" ref="R19" si="26">N19-P19</f>
        <v>0</v>
      </c>
    </row>
    <row r="20" spans="1:18" ht="30" customHeight="1" x14ac:dyDescent="0.2">
      <c r="A20" s="12" t="s">
        <v>17</v>
      </c>
      <c r="C20" s="34">
        <v>342500</v>
      </c>
      <c r="E20" s="34">
        <v>667305765</v>
      </c>
      <c r="G20" s="34">
        <v>718034873</v>
      </c>
      <c r="I20" s="32">
        <f t="shared" si="1"/>
        <v>-50729108</v>
      </c>
      <c r="K20" s="34">
        <v>342500</v>
      </c>
      <c r="M20" s="34">
        <f t="shared" si="2"/>
        <v>667305765</v>
      </c>
      <c r="O20" s="34">
        <v>718034873</v>
      </c>
      <c r="Q20" s="133">
        <f t="shared" ref="Q20" si="27">M20-O20</f>
        <v>-50729108</v>
      </c>
      <c r="R20" s="133">
        <f t="shared" ref="R20" si="28">N20-P20</f>
        <v>0</v>
      </c>
    </row>
    <row r="21" spans="1:18" ht="30" customHeight="1" x14ac:dyDescent="0.2">
      <c r="A21" s="12" t="s">
        <v>27</v>
      </c>
      <c r="C21" s="34">
        <v>316456557</v>
      </c>
      <c r="E21" s="34">
        <v>985559215643</v>
      </c>
      <c r="G21" s="34">
        <v>1070641091407</v>
      </c>
      <c r="I21" s="32">
        <f t="shared" si="1"/>
        <v>-85081875764</v>
      </c>
      <c r="K21" s="34">
        <v>316456557</v>
      </c>
      <c r="M21" s="34">
        <f t="shared" si="2"/>
        <v>985559215643</v>
      </c>
      <c r="O21" s="34">
        <v>1070641091407</v>
      </c>
      <c r="Q21" s="133">
        <f t="shared" ref="Q21" si="29">M21-O21</f>
        <v>-85081875764</v>
      </c>
      <c r="R21" s="133">
        <f t="shared" ref="R21" si="30">N21-P21</f>
        <v>0</v>
      </c>
    </row>
    <row r="22" spans="1:18" ht="30" customHeight="1" x14ac:dyDescent="0.2">
      <c r="A22" s="12" t="s">
        <v>19</v>
      </c>
      <c r="C22" s="34">
        <v>4927153</v>
      </c>
      <c r="E22" s="34">
        <v>84634613677</v>
      </c>
      <c r="G22" s="34">
        <v>102609673399</v>
      </c>
      <c r="I22" s="32">
        <f t="shared" si="1"/>
        <v>-17975059722</v>
      </c>
      <c r="K22" s="34">
        <v>4927153</v>
      </c>
      <c r="M22" s="34">
        <f t="shared" si="2"/>
        <v>84634613677</v>
      </c>
      <c r="O22" s="34">
        <v>102609673399</v>
      </c>
      <c r="Q22" s="133">
        <f t="shared" ref="Q22" si="31">M22-O22</f>
        <v>-17975059722</v>
      </c>
      <c r="R22" s="133">
        <f t="shared" ref="R22" si="32">N22-P22</f>
        <v>0</v>
      </c>
    </row>
    <row r="23" spans="1:18" ht="30" customHeight="1" x14ac:dyDescent="0.2">
      <c r="A23" s="12" t="s">
        <v>24</v>
      </c>
      <c r="C23" s="34">
        <v>199997</v>
      </c>
      <c r="E23" s="34">
        <v>1392046739</v>
      </c>
      <c r="G23" s="34">
        <v>1540754388</v>
      </c>
      <c r="I23" s="32">
        <f t="shared" si="1"/>
        <v>-148707649</v>
      </c>
      <c r="K23" s="34">
        <v>199997</v>
      </c>
      <c r="M23" s="34">
        <f t="shared" si="2"/>
        <v>1392046739</v>
      </c>
      <c r="O23" s="34">
        <v>1540754388</v>
      </c>
      <c r="Q23" s="133">
        <f t="shared" ref="Q23:Q24" si="33">M23-O23</f>
        <v>-148707649</v>
      </c>
      <c r="R23" s="133">
        <f t="shared" ref="R23:R24" si="34">N23-P23</f>
        <v>0</v>
      </c>
    </row>
    <row r="24" spans="1:18" ht="30" customHeight="1" x14ac:dyDescent="0.2">
      <c r="A24" s="12" t="s">
        <v>29</v>
      </c>
      <c r="C24" s="34">
        <v>62362562</v>
      </c>
      <c r="E24" s="34">
        <v>180271295831</v>
      </c>
      <c r="G24" s="34">
        <v>223367867000</v>
      </c>
      <c r="I24" s="32">
        <f t="shared" si="1"/>
        <v>-43096571169</v>
      </c>
      <c r="K24" s="34">
        <v>62362562</v>
      </c>
      <c r="M24" s="34">
        <f t="shared" si="2"/>
        <v>180271295831</v>
      </c>
      <c r="O24" s="34">
        <v>223367867000</v>
      </c>
      <c r="Q24" s="133">
        <f t="shared" si="33"/>
        <v>-43096571169</v>
      </c>
      <c r="R24" s="133">
        <f t="shared" si="34"/>
        <v>0</v>
      </c>
    </row>
    <row r="25" spans="1:18" ht="30" customHeight="1" x14ac:dyDescent="0.2">
      <c r="A25" s="12" t="s">
        <v>25</v>
      </c>
      <c r="C25" s="34">
        <v>17650000</v>
      </c>
      <c r="E25" s="34">
        <v>81215723992</v>
      </c>
      <c r="G25" s="34">
        <v>80917459288</v>
      </c>
      <c r="I25" s="32">
        <f t="shared" si="1"/>
        <v>298264704</v>
      </c>
      <c r="K25" s="34">
        <v>17650000</v>
      </c>
      <c r="M25" s="34">
        <f t="shared" si="2"/>
        <v>81215723992</v>
      </c>
      <c r="O25" s="34">
        <v>80917459288</v>
      </c>
      <c r="Q25" s="133">
        <f t="shared" ref="Q25" si="35">M25-O25</f>
        <v>298264704</v>
      </c>
      <c r="R25" s="133">
        <f t="shared" ref="R25" si="36">N25-P25</f>
        <v>0</v>
      </c>
    </row>
    <row r="26" spans="1:18" ht="30" customHeight="1" x14ac:dyDescent="0.2">
      <c r="A26" s="12" t="s">
        <v>31</v>
      </c>
      <c r="C26" s="34">
        <v>660000</v>
      </c>
      <c r="E26" s="34">
        <v>11284455600</v>
      </c>
      <c r="G26" s="34">
        <v>12859030800</v>
      </c>
      <c r="I26" s="32">
        <f t="shared" si="1"/>
        <v>-1574575200</v>
      </c>
      <c r="K26" s="34">
        <v>660000</v>
      </c>
      <c r="M26" s="34">
        <f t="shared" si="2"/>
        <v>11284455600</v>
      </c>
      <c r="O26" s="34">
        <v>12859030800</v>
      </c>
      <c r="Q26" s="133">
        <f t="shared" ref="Q26" si="37">M26-O26</f>
        <v>-1574575200</v>
      </c>
      <c r="R26" s="133">
        <f t="shared" ref="R26" si="38">N26-P26</f>
        <v>0</v>
      </c>
    </row>
    <row r="27" spans="1:18" ht="30" customHeight="1" x14ac:dyDescent="0.2">
      <c r="A27" s="12" t="s">
        <v>35</v>
      </c>
      <c r="C27" s="34">
        <v>100000</v>
      </c>
      <c r="E27" s="34">
        <v>1103395500</v>
      </c>
      <c r="G27" s="34">
        <v>1298229300</v>
      </c>
      <c r="I27" s="32">
        <f t="shared" si="1"/>
        <v>-194833800</v>
      </c>
      <c r="K27" s="34">
        <v>100000</v>
      </c>
      <c r="M27" s="34">
        <f t="shared" si="2"/>
        <v>1103395500</v>
      </c>
      <c r="O27" s="34">
        <v>1298229300</v>
      </c>
      <c r="Q27" s="133">
        <f t="shared" ref="Q27" si="39">M27-O27</f>
        <v>-194833800</v>
      </c>
      <c r="R27" s="133">
        <f t="shared" ref="R27" si="40">N27-P27</f>
        <v>0</v>
      </c>
    </row>
    <row r="28" spans="1:18" ht="30" customHeight="1" x14ac:dyDescent="0.2">
      <c r="A28" s="12" t="s">
        <v>34</v>
      </c>
      <c r="C28" s="34">
        <v>47991430</v>
      </c>
      <c r="E28" s="34">
        <v>298161756196</v>
      </c>
      <c r="G28" s="34">
        <v>345645591582</v>
      </c>
      <c r="I28" s="32">
        <f t="shared" si="1"/>
        <v>-47483835386</v>
      </c>
      <c r="K28" s="34">
        <v>47991430</v>
      </c>
      <c r="M28" s="34">
        <f t="shared" si="2"/>
        <v>298161756196</v>
      </c>
      <c r="O28" s="34">
        <v>345645591582</v>
      </c>
      <c r="Q28" s="133">
        <f t="shared" ref="Q28" si="41">M28-O28</f>
        <v>-47483835386</v>
      </c>
      <c r="R28" s="133">
        <f t="shared" ref="R28" si="42">N28-P28</f>
        <v>0</v>
      </c>
    </row>
    <row r="29" spans="1:18" ht="30" customHeight="1" x14ac:dyDescent="0.2">
      <c r="A29" s="12" t="s">
        <v>177</v>
      </c>
      <c r="C29" s="34">
        <v>15000</v>
      </c>
      <c r="E29" s="34">
        <v>13496524</v>
      </c>
      <c r="G29" s="34">
        <v>13503442</v>
      </c>
      <c r="I29" s="32">
        <f t="shared" si="1"/>
        <v>-6918</v>
      </c>
      <c r="K29" s="34">
        <v>15000</v>
      </c>
      <c r="M29" s="34">
        <f t="shared" si="2"/>
        <v>13496524</v>
      </c>
      <c r="O29" s="34">
        <v>13503442</v>
      </c>
      <c r="Q29" s="133">
        <f t="shared" ref="Q29" si="43">M29-O29</f>
        <v>-6918</v>
      </c>
      <c r="R29" s="133">
        <f t="shared" ref="R29" si="44">N29-P29</f>
        <v>0</v>
      </c>
    </row>
    <row r="30" spans="1:18" ht="30" customHeight="1" x14ac:dyDescent="0.2">
      <c r="A30" s="12" t="s">
        <v>12</v>
      </c>
      <c r="C30" s="34">
        <v>231037995</v>
      </c>
      <c r="E30" s="34">
        <v>294428374868</v>
      </c>
      <c r="G30" s="34">
        <v>358734104168</v>
      </c>
      <c r="I30" s="32">
        <f t="shared" si="1"/>
        <v>-64305729300</v>
      </c>
      <c r="K30" s="34">
        <v>231037995</v>
      </c>
      <c r="M30" s="34">
        <f t="shared" si="2"/>
        <v>294428374868</v>
      </c>
      <c r="O30" s="34">
        <v>358734104168</v>
      </c>
      <c r="Q30" s="133">
        <f t="shared" ref="Q30" si="45">M30-O30</f>
        <v>-64305729300</v>
      </c>
      <c r="R30" s="133">
        <f t="shared" ref="R30" si="46">N30-P30</f>
        <v>0</v>
      </c>
    </row>
    <row r="31" spans="1:18" ht="30" customHeight="1" thickBot="1" x14ac:dyDescent="0.25">
      <c r="A31" s="27"/>
      <c r="C31" s="40">
        <f>SUM(C7:C30)</f>
        <v>934123574</v>
      </c>
      <c r="D31" s="41"/>
      <c r="E31" s="40">
        <f>SUM(E7:E30)</f>
        <v>2982950591986</v>
      </c>
      <c r="F31" s="41"/>
      <c r="G31" s="40">
        <f>SUM(G7:G30)</f>
        <v>3254468659469</v>
      </c>
      <c r="H31" s="41"/>
      <c r="I31" s="33">
        <f>SUM(I7:I30)</f>
        <v>-271518067483</v>
      </c>
      <c r="J31" s="41"/>
      <c r="K31" s="40">
        <f>SUM(K7:K30)</f>
        <v>934123574</v>
      </c>
      <c r="L31" s="41"/>
      <c r="M31" s="40">
        <f>SUM(M7:M30)</f>
        <v>2982950591986</v>
      </c>
      <c r="N31" s="41"/>
      <c r="O31" s="40">
        <f>SUM(O7:O30)</f>
        <v>3254468659469</v>
      </c>
      <c r="P31" s="41"/>
      <c r="Q31" s="148">
        <f>SUM(Q7:R30)</f>
        <v>-271518067483</v>
      </c>
      <c r="R31" s="148"/>
    </row>
    <row r="32" spans="1:18" ht="30" customHeight="1" thickTop="1" x14ac:dyDescent="0.2"/>
  </sheetData>
  <mergeCells count="34">
    <mergeCell ref="Q31:R31"/>
    <mergeCell ref="Q29:R29"/>
    <mergeCell ref="Q30:R30"/>
    <mergeCell ref="Q28:R28"/>
    <mergeCell ref="Q25:R25"/>
    <mergeCell ref="Q26:R26"/>
    <mergeCell ref="Q27:R27"/>
    <mergeCell ref="Q21:R21"/>
    <mergeCell ref="Q22:R22"/>
    <mergeCell ref="Q23:R23"/>
    <mergeCell ref="Q24:R24"/>
    <mergeCell ref="Q19:R19"/>
    <mergeCell ref="Q20:R20"/>
    <mergeCell ref="Q15:R15"/>
    <mergeCell ref="Q16:R16"/>
    <mergeCell ref="Q17:R17"/>
    <mergeCell ref="Q18:R18"/>
    <mergeCell ref="Q7:R7"/>
    <mergeCell ref="Q8:R8"/>
    <mergeCell ref="Q12:R12"/>
    <mergeCell ref="Q13:R13"/>
    <mergeCell ref="Q14:R14"/>
    <mergeCell ref="Q9:R9"/>
    <mergeCell ref="Q10:R10"/>
    <mergeCell ref="Q11:R11"/>
    <mergeCell ref="A1:Q1"/>
    <mergeCell ref="A2:R2"/>
    <mergeCell ref="A3:R3"/>
    <mergeCell ref="A5:A6"/>
    <mergeCell ref="C5:I5"/>
    <mergeCell ref="K5:R5"/>
    <mergeCell ref="Q6:R6"/>
    <mergeCell ref="A4:J4"/>
    <mergeCell ref="K4:R4"/>
  </mergeCells>
  <pageMargins left="0.39" right="0.39" top="0.39" bottom="0.39" header="0" footer="0"/>
  <pageSetup scale="6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Y11"/>
  <sheetViews>
    <sheetView rightToLeft="1" view="pageBreakPreview" zoomScaleNormal="100" zoomScaleSheetLayoutView="100" workbookViewId="0">
      <selection activeCell="I14" sqref="I14"/>
    </sheetView>
  </sheetViews>
  <sheetFormatPr defaultRowHeight="30" customHeight="1" x14ac:dyDescent="0.2"/>
  <cols>
    <col min="1" max="1" width="13.28515625" customWidth="1"/>
    <col min="2" max="2" width="1.28515625" customWidth="1"/>
    <col min="3" max="3" width="14" customWidth="1"/>
    <col min="4" max="4" width="1.28515625" customWidth="1"/>
    <col min="5" max="5" width="12.7109375" customWidth="1"/>
    <col min="6" max="6" width="1.28515625" customWidth="1"/>
    <col min="7" max="7" width="12.42578125" customWidth="1"/>
    <col min="8" max="8" width="1.28515625" customWidth="1"/>
    <col min="9" max="9" width="10.42578125" customWidth="1"/>
    <col min="10" max="10" width="1.28515625" customWidth="1"/>
    <col min="11" max="11" width="18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7.7109375" style="46" customWidth="1"/>
    <col min="26" max="26" width="0.28515625" customWidth="1"/>
  </cols>
  <sheetData>
    <row r="1" spans="1:25" ht="30" customHeight="1" x14ac:dyDescent="0.2">
      <c r="A1" s="123" t="s">
        <v>141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5" ht="30" customHeight="1" x14ac:dyDescent="0.2">
      <c r="A2" s="123" t="s">
        <v>77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25" ht="30" customHeight="1" x14ac:dyDescent="0.2">
      <c r="A3" s="123" t="s">
        <v>170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</row>
    <row r="4" spans="1:25" ht="30" customHeight="1" x14ac:dyDescent="0.2">
      <c r="A4" s="139" t="s">
        <v>150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</row>
    <row r="5" spans="1:25" ht="30" customHeight="1" x14ac:dyDescent="0.2">
      <c r="E5" s="124" t="s">
        <v>87</v>
      </c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Y5" s="84" t="s">
        <v>88</v>
      </c>
    </row>
    <row r="6" spans="1:25" ht="42" x14ac:dyDescent="0.2">
      <c r="A6" s="1" t="s">
        <v>126</v>
      </c>
      <c r="C6" s="1" t="s">
        <v>127</v>
      </c>
      <c r="E6" s="10" t="s">
        <v>48</v>
      </c>
      <c r="F6" s="2"/>
      <c r="G6" s="10" t="s">
        <v>6</v>
      </c>
      <c r="H6" s="2"/>
      <c r="I6" s="10" t="s">
        <v>47</v>
      </c>
      <c r="J6" s="2"/>
      <c r="K6" s="10" t="s">
        <v>128</v>
      </c>
      <c r="L6" s="2"/>
      <c r="M6" s="10" t="s">
        <v>129</v>
      </c>
      <c r="N6" s="2"/>
      <c r="O6" s="10" t="s">
        <v>130</v>
      </c>
      <c r="P6" s="2"/>
      <c r="Q6" s="10" t="s">
        <v>131</v>
      </c>
      <c r="R6" s="2"/>
      <c r="S6" s="10" t="s">
        <v>132</v>
      </c>
      <c r="T6" s="2"/>
      <c r="U6" s="10" t="s">
        <v>133</v>
      </c>
      <c r="V6" s="2"/>
      <c r="W6" s="10" t="s">
        <v>134</v>
      </c>
      <c r="Y6" s="24" t="s">
        <v>134</v>
      </c>
    </row>
    <row r="7" spans="1:25" s="14" customFormat="1" ht="30" customHeight="1" x14ac:dyDescent="0.2">
      <c r="A7" s="44" t="s">
        <v>137</v>
      </c>
      <c r="C7" s="44" t="s">
        <v>169</v>
      </c>
      <c r="E7" s="44" t="s">
        <v>160</v>
      </c>
      <c r="G7" s="21">
        <v>20000</v>
      </c>
      <c r="I7" s="21">
        <v>2</v>
      </c>
      <c r="K7" s="21">
        <v>40000</v>
      </c>
      <c r="M7" s="21">
        <v>299922</v>
      </c>
      <c r="O7" s="21">
        <v>0</v>
      </c>
      <c r="Q7" s="21">
        <v>8</v>
      </c>
      <c r="S7" s="21">
        <v>0</v>
      </c>
      <c r="U7" s="21">
        <v>0</v>
      </c>
      <c r="W7" s="21">
        <f>M7-K7-Q7</f>
        <v>259914</v>
      </c>
      <c r="Y7" s="85">
        <v>259914</v>
      </c>
    </row>
    <row r="8" spans="1:25" s="14" customFormat="1" ht="30" customHeight="1" x14ac:dyDescent="0.2">
      <c r="A8" s="45" t="s">
        <v>137</v>
      </c>
      <c r="C8" s="45" t="s">
        <v>168</v>
      </c>
      <c r="E8" s="45" t="s">
        <v>160</v>
      </c>
      <c r="G8" s="22">
        <v>1174000</v>
      </c>
      <c r="I8" s="22">
        <v>13</v>
      </c>
      <c r="K8" s="22">
        <v>15476020</v>
      </c>
      <c r="M8" s="22">
        <v>29342442</v>
      </c>
      <c r="O8" s="22">
        <v>0</v>
      </c>
      <c r="Q8" s="22">
        <v>3941</v>
      </c>
      <c r="S8" s="22">
        <v>0</v>
      </c>
      <c r="U8" s="22">
        <v>0</v>
      </c>
      <c r="W8" s="155">
        <f t="shared" ref="W8:W10" si="0">M8-K8-Q8</f>
        <v>13862481</v>
      </c>
      <c r="Y8" s="82">
        <v>13862481</v>
      </c>
    </row>
    <row r="9" spans="1:25" s="14" customFormat="1" ht="30" customHeight="1" x14ac:dyDescent="0.2">
      <c r="A9" s="45" t="s">
        <v>137</v>
      </c>
      <c r="C9" s="45" t="s">
        <v>167</v>
      </c>
      <c r="E9" s="45" t="s">
        <v>160</v>
      </c>
      <c r="G9" s="22">
        <v>604000</v>
      </c>
      <c r="I9" s="22">
        <v>27</v>
      </c>
      <c r="K9" s="22">
        <v>16308000</v>
      </c>
      <c r="M9" s="22">
        <v>22946090</v>
      </c>
      <c r="O9" s="22">
        <v>0</v>
      </c>
      <c r="Q9" s="22">
        <v>4157</v>
      </c>
      <c r="S9" s="22">
        <v>0</v>
      </c>
      <c r="U9" s="22">
        <v>0</v>
      </c>
      <c r="W9" s="155">
        <f t="shared" si="0"/>
        <v>6633933</v>
      </c>
      <c r="Y9" s="82">
        <v>6633933</v>
      </c>
    </row>
    <row r="10" spans="1:25" s="14" customFormat="1" ht="30" customHeight="1" x14ac:dyDescent="0.2">
      <c r="A10" s="45" t="s">
        <v>135</v>
      </c>
      <c r="C10" s="45" t="s">
        <v>136</v>
      </c>
      <c r="E10" s="45" t="s">
        <v>160</v>
      </c>
      <c r="G10" s="22">
        <v>24966000</v>
      </c>
      <c r="I10" s="22">
        <v>8</v>
      </c>
      <c r="K10" s="22">
        <v>211202374</v>
      </c>
      <c r="M10" s="22">
        <v>2770512417</v>
      </c>
      <c r="O10" s="22">
        <v>0</v>
      </c>
      <c r="Q10" s="22">
        <v>53826</v>
      </c>
      <c r="S10" s="22">
        <v>0</v>
      </c>
      <c r="U10" s="22">
        <v>0</v>
      </c>
      <c r="W10" s="155">
        <f t="shared" si="0"/>
        <v>2559256217</v>
      </c>
      <c r="Y10" s="22">
        <v>2559256217</v>
      </c>
    </row>
    <row r="11" spans="1:25" s="16" customFormat="1" ht="30" customHeight="1" thickBot="1" x14ac:dyDescent="0.25">
      <c r="A11" s="123"/>
      <c r="B11" s="123"/>
      <c r="C11" s="123"/>
      <c r="E11" s="49"/>
      <c r="G11" s="49"/>
      <c r="I11" s="49"/>
      <c r="K11" s="15">
        <f>SUM(K7:K10)</f>
        <v>243026394</v>
      </c>
      <c r="M11" s="15">
        <f>SUM(M7:M10)</f>
        <v>2823100871</v>
      </c>
      <c r="O11" s="15">
        <v>0</v>
      </c>
      <c r="Q11" s="15">
        <f>SUM(Q7:Q10)</f>
        <v>61932</v>
      </c>
      <c r="S11" s="15">
        <v>0</v>
      </c>
      <c r="U11" s="15">
        <f>SUM(U7:U10)</f>
        <v>0</v>
      </c>
      <c r="W11" s="15">
        <f>SUM(W7:W10)</f>
        <v>2580012545</v>
      </c>
      <c r="Y11" s="83">
        <f>SUM(Y7:Y10)</f>
        <v>2580012545</v>
      </c>
    </row>
  </sheetData>
  <mergeCells count="6">
    <mergeCell ref="A11:C11"/>
    <mergeCell ref="A1:Y1"/>
    <mergeCell ref="A2:Y2"/>
    <mergeCell ref="A3:Y3"/>
    <mergeCell ref="A4:Y4"/>
    <mergeCell ref="E5:W5"/>
  </mergeCells>
  <phoneticPr fontId="11" type="noConversion"/>
  <pageMargins left="0.39" right="0.39" top="0.39" bottom="0.39" header="0" footer="0"/>
  <pageSetup scale="6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  <pageSetUpPr fitToPage="1"/>
  </sheetPr>
  <dimension ref="A1:M10"/>
  <sheetViews>
    <sheetView rightToLeft="1" view="pageBreakPreview" zoomScaleNormal="100" zoomScaleSheetLayoutView="100" workbookViewId="0">
      <selection activeCell="C9" sqref="C9"/>
    </sheetView>
  </sheetViews>
  <sheetFormatPr defaultRowHeight="30" customHeight="1" x14ac:dyDescent="0.2"/>
  <cols>
    <col min="1" max="1" width="35.710937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7.28515625" customWidth="1"/>
    <col min="10" max="10" width="1.28515625" customWidth="1"/>
    <col min="11" max="11" width="10.42578125" customWidth="1"/>
    <col min="12" max="12" width="1.28515625" customWidth="1"/>
    <col min="13" max="13" width="17.28515625" customWidth="1"/>
    <col min="14" max="14" width="0.28515625" customWidth="1"/>
  </cols>
  <sheetData>
    <row r="1" spans="1:13" ht="30" customHeight="1" x14ac:dyDescent="0.2">
      <c r="A1" s="123" t="s">
        <v>141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30" customHeight="1" x14ac:dyDescent="0.2">
      <c r="A2" s="123" t="s">
        <v>77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30" customHeight="1" x14ac:dyDescent="0.2">
      <c r="A3" s="123" t="s">
        <v>170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13" ht="30" customHeight="1" x14ac:dyDescent="0.2">
      <c r="A4" s="114" t="s">
        <v>121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</row>
    <row r="5" spans="1:13" ht="30" customHeight="1" x14ac:dyDescent="0.2">
      <c r="A5" s="124" t="s">
        <v>78</v>
      </c>
      <c r="C5" s="124" t="s">
        <v>87</v>
      </c>
      <c r="D5" s="124"/>
      <c r="E5" s="124"/>
      <c r="F5" s="124"/>
      <c r="G5" s="124"/>
      <c r="I5" s="124" t="s">
        <v>88</v>
      </c>
      <c r="J5" s="124"/>
      <c r="K5" s="124"/>
      <c r="L5" s="124"/>
      <c r="M5" s="124"/>
    </row>
    <row r="6" spans="1:13" ht="30" customHeight="1" x14ac:dyDescent="0.2">
      <c r="A6" s="124"/>
      <c r="C6" s="10" t="s">
        <v>119</v>
      </c>
      <c r="D6" s="2"/>
      <c r="E6" s="10" t="s">
        <v>114</v>
      </c>
      <c r="F6" s="2"/>
      <c r="G6" s="10" t="s">
        <v>120</v>
      </c>
      <c r="I6" s="10" t="s">
        <v>119</v>
      </c>
      <c r="J6" s="2"/>
      <c r="K6" s="10" t="s">
        <v>114</v>
      </c>
      <c r="L6" s="2"/>
      <c r="M6" s="10" t="s">
        <v>120</v>
      </c>
    </row>
    <row r="7" spans="1:13" ht="30" customHeight="1" x14ac:dyDescent="0.2">
      <c r="A7" s="4" t="s">
        <v>73</v>
      </c>
      <c r="C7" s="18">
        <v>648626</v>
      </c>
      <c r="D7" s="17"/>
      <c r="E7" s="18">
        <v>0</v>
      </c>
      <c r="F7" s="17"/>
      <c r="G7" s="18">
        <f>C7+E7</f>
        <v>648626</v>
      </c>
      <c r="H7" s="17"/>
      <c r="I7" s="18">
        <v>648626</v>
      </c>
      <c r="J7" s="17"/>
      <c r="K7" s="18">
        <v>0</v>
      </c>
      <c r="L7" s="17"/>
      <c r="M7" s="18">
        <f t="shared" ref="M7:M9" si="0">I7+K7</f>
        <v>648626</v>
      </c>
    </row>
    <row r="8" spans="1:13" ht="30" customHeight="1" x14ac:dyDescent="0.2">
      <c r="A8" s="6" t="s">
        <v>74</v>
      </c>
      <c r="C8" s="19">
        <v>132952</v>
      </c>
      <c r="D8" s="17"/>
      <c r="E8" s="19">
        <v>0</v>
      </c>
      <c r="F8" s="17"/>
      <c r="G8" s="19">
        <f t="shared" ref="G8:G9" si="1">C8+E8</f>
        <v>132952</v>
      </c>
      <c r="H8" s="17"/>
      <c r="I8" s="19">
        <v>132952</v>
      </c>
      <c r="J8" s="17"/>
      <c r="K8" s="19">
        <v>0</v>
      </c>
      <c r="L8" s="17"/>
      <c r="M8" s="19">
        <f t="shared" si="0"/>
        <v>132952</v>
      </c>
    </row>
    <row r="9" spans="1:13" ht="30" customHeight="1" x14ac:dyDescent="0.2">
      <c r="A9" s="6" t="s">
        <v>75</v>
      </c>
      <c r="C9" s="19">
        <v>103022462</v>
      </c>
      <c r="D9" s="17"/>
      <c r="E9" s="19">
        <v>0</v>
      </c>
      <c r="F9" s="17"/>
      <c r="G9" s="19">
        <f t="shared" si="1"/>
        <v>103022462</v>
      </c>
      <c r="H9" s="17"/>
      <c r="I9" s="19">
        <v>103022462</v>
      </c>
      <c r="J9" s="17"/>
      <c r="K9" s="19">
        <v>0</v>
      </c>
      <c r="L9" s="17"/>
      <c r="M9" s="19">
        <f t="shared" si="0"/>
        <v>103022462</v>
      </c>
    </row>
    <row r="10" spans="1:13" ht="30" customHeight="1" x14ac:dyDescent="0.2">
      <c r="A10" s="11"/>
      <c r="C10" s="15">
        <f>SUM(C7:C9)</f>
        <v>103804040</v>
      </c>
      <c r="D10" s="16"/>
      <c r="E10" s="15">
        <v>0</v>
      </c>
      <c r="F10" s="16"/>
      <c r="G10" s="15">
        <f>SUM(G7:G9)</f>
        <v>103804040</v>
      </c>
      <c r="H10" s="16"/>
      <c r="I10" s="15">
        <f>SUM(I7:I9)</f>
        <v>103804040</v>
      </c>
      <c r="J10" s="16"/>
      <c r="K10" s="15">
        <v>0</v>
      </c>
      <c r="L10" s="16"/>
      <c r="M10" s="15">
        <f>SUM(M7:M9)</f>
        <v>103804040</v>
      </c>
    </row>
  </sheetData>
  <mergeCells count="8">
    <mergeCell ref="A1:M1"/>
    <mergeCell ref="A2:M2"/>
    <mergeCell ref="A3:M3"/>
    <mergeCell ref="A5:A6"/>
    <mergeCell ref="C5:G5"/>
    <mergeCell ref="I5:M5"/>
    <mergeCell ref="A4:J4"/>
    <mergeCell ref="K4:M4"/>
  </mergeCells>
  <pageMargins left="0.39" right="0.39" top="0.39" bottom="0.39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B47"/>
  <sheetViews>
    <sheetView rightToLeft="1" topLeftCell="A31" workbookViewId="0">
      <selection activeCell="A43" sqref="A1:AE1048576"/>
    </sheetView>
  </sheetViews>
  <sheetFormatPr defaultRowHeight="30" customHeight="1" x14ac:dyDescent="0.2"/>
  <cols>
    <col min="1" max="2" width="2.5703125" style="71" customWidth="1"/>
    <col min="3" max="3" width="25" style="71" customWidth="1"/>
    <col min="4" max="5" width="1.28515625" style="71" customWidth="1"/>
    <col min="6" max="6" width="14.28515625" style="71" bestFit="1" customWidth="1"/>
    <col min="7" max="7" width="1.28515625" style="71" customWidth="1"/>
    <col min="8" max="8" width="19.7109375" style="71" customWidth="1"/>
    <col min="9" max="9" width="1.28515625" style="71" customWidth="1"/>
    <col min="10" max="10" width="18.7109375" style="71" customWidth="1"/>
    <col min="11" max="11" width="1.28515625" style="71" customWidth="1"/>
    <col min="12" max="12" width="14" style="71" customWidth="1"/>
    <col min="13" max="13" width="1.28515625" style="71" customWidth="1"/>
    <col min="14" max="14" width="19.5703125" style="71" customWidth="1"/>
    <col min="15" max="15" width="1.28515625" style="71" customWidth="1"/>
    <col min="16" max="16" width="15.5703125" style="76" customWidth="1"/>
    <col min="17" max="17" width="1.28515625" style="71" customWidth="1"/>
    <col min="18" max="18" width="19.28515625" style="71" customWidth="1"/>
    <col min="19" max="19" width="1.28515625" style="71" customWidth="1"/>
    <col min="20" max="20" width="15.5703125" style="71" customWidth="1"/>
    <col min="21" max="21" width="1.28515625" style="71" customWidth="1"/>
    <col min="22" max="22" width="10.5703125" style="71" customWidth="1"/>
    <col min="23" max="23" width="1.28515625" style="71" customWidth="1"/>
    <col min="24" max="24" width="19.28515625" style="71" bestFit="1" customWidth="1"/>
    <col min="25" max="25" width="1.28515625" style="71" customWidth="1"/>
    <col min="26" max="26" width="19.42578125" style="71" bestFit="1" customWidth="1"/>
    <col min="27" max="27" width="1.28515625" style="71" customWidth="1"/>
    <col min="28" max="28" width="15.5703125" style="71" customWidth="1"/>
    <col min="29" max="29" width="0.28515625" style="71" customWidth="1"/>
    <col min="30" max="16384" width="9.140625" style="71"/>
  </cols>
  <sheetData>
    <row r="1" spans="1:28" s="70" customFormat="1" ht="30" customHeight="1" x14ac:dyDescent="0.2">
      <c r="A1" s="112" t="s">
        <v>141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</row>
    <row r="2" spans="1:28" s="70" customFormat="1" ht="30" customHeight="1" x14ac:dyDescent="0.2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</row>
    <row r="3" spans="1:28" s="70" customFormat="1" ht="30" customHeight="1" x14ac:dyDescent="0.2">
      <c r="A3" s="112" t="s">
        <v>170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</row>
    <row r="4" spans="1:28" ht="30" customHeight="1" x14ac:dyDescent="0.2">
      <c r="A4" s="139" t="s">
        <v>148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</row>
    <row r="5" spans="1:28" ht="30" customHeight="1" x14ac:dyDescent="0.2">
      <c r="A5" s="139" t="s">
        <v>149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</row>
    <row r="6" spans="1:28" ht="30" customHeight="1" x14ac:dyDescent="0.2">
      <c r="F6" s="113" t="s">
        <v>156</v>
      </c>
      <c r="G6" s="113"/>
      <c r="H6" s="113"/>
      <c r="I6" s="113"/>
      <c r="J6" s="113"/>
      <c r="L6" s="113" t="s">
        <v>2</v>
      </c>
      <c r="M6" s="113"/>
      <c r="N6" s="113"/>
      <c r="O6" s="113"/>
      <c r="P6" s="113"/>
      <c r="Q6" s="113"/>
      <c r="R6" s="113"/>
      <c r="T6" s="113" t="s">
        <v>171</v>
      </c>
      <c r="U6" s="113"/>
      <c r="V6" s="113"/>
      <c r="W6" s="113"/>
      <c r="X6" s="113"/>
      <c r="Y6" s="113"/>
      <c r="Z6" s="113"/>
      <c r="AA6" s="113"/>
      <c r="AB6" s="113"/>
    </row>
    <row r="7" spans="1:28" ht="30" customHeight="1" x14ac:dyDescent="0.2">
      <c r="A7" s="112" t="s">
        <v>5</v>
      </c>
      <c r="B7" s="112"/>
      <c r="C7" s="112"/>
      <c r="E7" s="112" t="s">
        <v>6</v>
      </c>
      <c r="F7" s="112"/>
      <c r="G7" s="72"/>
      <c r="H7" s="117" t="s">
        <v>7</v>
      </c>
      <c r="I7" s="72"/>
      <c r="J7" s="117" t="s">
        <v>8</v>
      </c>
      <c r="L7" s="118" t="s">
        <v>3</v>
      </c>
      <c r="M7" s="118"/>
      <c r="N7" s="118"/>
      <c r="O7" s="72"/>
      <c r="P7" s="118" t="s">
        <v>4</v>
      </c>
      <c r="Q7" s="118"/>
      <c r="R7" s="118"/>
      <c r="T7" s="117" t="s">
        <v>6</v>
      </c>
      <c r="U7" s="72"/>
      <c r="V7" s="115" t="s">
        <v>10</v>
      </c>
      <c r="W7" s="72"/>
      <c r="X7" s="117" t="s">
        <v>7</v>
      </c>
      <c r="Y7" s="72"/>
      <c r="Z7" s="117" t="s">
        <v>8</v>
      </c>
      <c r="AA7" s="72"/>
      <c r="AB7" s="115" t="s">
        <v>11</v>
      </c>
    </row>
    <row r="8" spans="1:28" ht="30" customHeight="1" x14ac:dyDescent="0.2">
      <c r="A8" s="113"/>
      <c r="B8" s="113"/>
      <c r="C8" s="113"/>
      <c r="E8" s="113"/>
      <c r="F8" s="113"/>
      <c r="H8" s="113"/>
      <c r="J8" s="113"/>
      <c r="L8" s="68" t="s">
        <v>6</v>
      </c>
      <c r="M8" s="72"/>
      <c r="N8" s="68" t="s">
        <v>7</v>
      </c>
      <c r="P8" s="69" t="s">
        <v>6</v>
      </c>
      <c r="Q8" s="72"/>
      <c r="R8" s="68" t="s">
        <v>9</v>
      </c>
      <c r="T8" s="113"/>
      <c r="V8" s="116"/>
      <c r="X8" s="113"/>
      <c r="Z8" s="113"/>
      <c r="AB8" s="116"/>
    </row>
    <row r="9" spans="1:28" ht="30" customHeight="1" x14ac:dyDescent="0.2">
      <c r="A9" s="111" t="s">
        <v>12</v>
      </c>
      <c r="B9" s="111"/>
      <c r="C9" s="111"/>
      <c r="E9" s="110">
        <v>231037995</v>
      </c>
      <c r="F9" s="110"/>
      <c r="H9" s="73">
        <v>347741944740</v>
      </c>
      <c r="J9" s="73">
        <v>358734104168</v>
      </c>
      <c r="L9" s="73">
        <v>0</v>
      </c>
      <c r="N9" s="73">
        <v>0</v>
      </c>
      <c r="P9" s="74">
        <v>0</v>
      </c>
      <c r="R9" s="73">
        <v>0</v>
      </c>
      <c r="T9" s="73">
        <f>E9+L9+P9</f>
        <v>231037995</v>
      </c>
      <c r="V9" s="73">
        <v>1282</v>
      </c>
      <c r="X9" s="73">
        <v>347741944740</v>
      </c>
      <c r="Z9" s="73">
        <v>294428374868</v>
      </c>
      <c r="AB9" s="75">
        <v>8.52</v>
      </c>
    </row>
    <row r="10" spans="1:28" ht="30" customHeight="1" x14ac:dyDescent="0.2">
      <c r="A10" s="111" t="s">
        <v>13</v>
      </c>
      <c r="B10" s="111"/>
      <c r="C10" s="111"/>
      <c r="E10" s="110">
        <v>1</v>
      </c>
      <c r="F10" s="110"/>
      <c r="H10" s="73">
        <v>597</v>
      </c>
      <c r="J10" s="73">
        <v>578</v>
      </c>
      <c r="L10" s="73">
        <v>0</v>
      </c>
      <c r="N10" s="73">
        <v>0</v>
      </c>
      <c r="P10" s="74">
        <v>0</v>
      </c>
      <c r="R10" s="73">
        <v>0</v>
      </c>
      <c r="T10" s="73">
        <f t="shared" ref="T10:T44" si="0">E10+L10+P10</f>
        <v>1</v>
      </c>
      <c r="V10" s="73">
        <v>581</v>
      </c>
      <c r="X10" s="73">
        <v>597</v>
      </c>
      <c r="Z10" s="73">
        <v>578</v>
      </c>
      <c r="AB10" s="75">
        <f t="shared" ref="AB10:AB37" si="1">Z10/4023069104587</f>
        <v>1.436714073195957E-10</v>
      </c>
    </row>
    <row r="11" spans="1:28" ht="30" customHeight="1" x14ac:dyDescent="0.2">
      <c r="A11" s="111" t="s">
        <v>14</v>
      </c>
      <c r="B11" s="111"/>
      <c r="C11" s="111"/>
      <c r="E11" s="110">
        <v>1750000</v>
      </c>
      <c r="F11" s="110"/>
      <c r="H11" s="73">
        <v>6358385359</v>
      </c>
      <c r="J11" s="73">
        <v>6580859513</v>
      </c>
      <c r="L11" s="73">
        <v>0</v>
      </c>
      <c r="N11" s="73">
        <v>0</v>
      </c>
      <c r="P11" s="74">
        <v>0</v>
      </c>
      <c r="R11" s="73">
        <v>0</v>
      </c>
      <c r="T11" s="73">
        <f t="shared" si="0"/>
        <v>1750000</v>
      </c>
      <c r="V11" s="73">
        <v>3718</v>
      </c>
      <c r="X11" s="73">
        <v>6358385359</v>
      </c>
      <c r="Z11" s="73">
        <v>6467786325</v>
      </c>
      <c r="AB11" s="75">
        <v>0.19</v>
      </c>
    </row>
    <row r="12" spans="1:28" ht="30" customHeight="1" x14ac:dyDescent="0.2">
      <c r="A12" s="111" t="s">
        <v>15</v>
      </c>
      <c r="B12" s="111"/>
      <c r="C12" s="111"/>
      <c r="E12" s="110">
        <v>250088713</v>
      </c>
      <c r="F12" s="110"/>
      <c r="H12" s="73">
        <v>617264190271</v>
      </c>
      <c r="J12" s="73">
        <v>613297890284</v>
      </c>
      <c r="L12" s="73">
        <v>0</v>
      </c>
      <c r="N12" s="73">
        <v>0</v>
      </c>
      <c r="P12" s="74">
        <v>-250088713</v>
      </c>
      <c r="R12" s="73">
        <v>572768931142</v>
      </c>
      <c r="T12" s="73">
        <f t="shared" si="0"/>
        <v>0</v>
      </c>
      <c r="V12" s="73">
        <v>0</v>
      </c>
      <c r="X12" s="73">
        <v>0</v>
      </c>
      <c r="Z12" s="73">
        <v>0</v>
      </c>
      <c r="AB12" s="75">
        <f t="shared" si="1"/>
        <v>0</v>
      </c>
    </row>
    <row r="13" spans="1:28" ht="30" customHeight="1" x14ac:dyDescent="0.2">
      <c r="A13" s="111" t="s">
        <v>16</v>
      </c>
      <c r="B13" s="111"/>
      <c r="C13" s="111"/>
      <c r="E13" s="110">
        <v>100617924</v>
      </c>
      <c r="F13" s="110"/>
      <c r="H13" s="73">
        <v>327213036456</v>
      </c>
      <c r="J13" s="73">
        <v>402077374356</v>
      </c>
      <c r="L13" s="73">
        <v>0</v>
      </c>
      <c r="N13" s="73">
        <v>0</v>
      </c>
      <c r="P13" s="74">
        <v>-48417924</v>
      </c>
      <c r="R13" s="73">
        <v>171519312281</v>
      </c>
      <c r="T13" s="73">
        <f t="shared" si="0"/>
        <v>52200000</v>
      </c>
      <c r="V13" s="73">
        <v>3672</v>
      </c>
      <c r="X13" s="73">
        <v>169756240484</v>
      </c>
      <c r="Z13" s="73">
        <v>190537913520</v>
      </c>
      <c r="AB13" s="75">
        <v>5.51</v>
      </c>
    </row>
    <row r="14" spans="1:28" ht="30" customHeight="1" x14ac:dyDescent="0.2">
      <c r="A14" s="111" t="s">
        <v>17</v>
      </c>
      <c r="B14" s="111"/>
      <c r="C14" s="111"/>
      <c r="E14" s="110">
        <v>1905000</v>
      </c>
      <c r="F14" s="110"/>
      <c r="H14" s="73">
        <v>3198369721</v>
      </c>
      <c r="J14" s="73">
        <v>3993740012</v>
      </c>
      <c r="L14" s="73">
        <v>0</v>
      </c>
      <c r="N14" s="73">
        <v>0</v>
      </c>
      <c r="P14" s="74">
        <v>-1562500</v>
      </c>
      <c r="R14" s="73">
        <v>3038475941</v>
      </c>
      <c r="T14" s="73">
        <f t="shared" si="0"/>
        <v>342500</v>
      </c>
      <c r="V14" s="73">
        <v>1960</v>
      </c>
      <c r="X14" s="73">
        <v>575034981</v>
      </c>
      <c r="Z14" s="73">
        <v>667305765</v>
      </c>
      <c r="AB14" s="75">
        <v>0.02</v>
      </c>
    </row>
    <row r="15" spans="1:28" ht="30" customHeight="1" x14ac:dyDescent="0.2">
      <c r="A15" s="111" t="s">
        <v>18</v>
      </c>
      <c r="B15" s="111"/>
      <c r="C15" s="111"/>
      <c r="E15" s="110">
        <v>9599981</v>
      </c>
      <c r="F15" s="110"/>
      <c r="H15" s="73">
        <v>27098953131</v>
      </c>
      <c r="J15" s="73">
        <v>23809438477</v>
      </c>
      <c r="L15" s="73">
        <v>0</v>
      </c>
      <c r="N15" s="73">
        <v>0</v>
      </c>
      <c r="P15" s="74">
        <v>-9599980</v>
      </c>
      <c r="R15" s="73">
        <v>21567560113</v>
      </c>
      <c r="T15" s="73">
        <f t="shared" si="0"/>
        <v>1</v>
      </c>
      <c r="V15" s="73">
        <v>2481</v>
      </c>
      <c r="X15" s="73">
        <v>2832</v>
      </c>
      <c r="Z15" s="73">
        <v>2466</v>
      </c>
      <c r="AB15" s="75">
        <f t="shared" si="1"/>
        <v>6.1296486237045495E-10</v>
      </c>
    </row>
    <row r="16" spans="1:28" ht="30" customHeight="1" x14ac:dyDescent="0.2">
      <c r="A16" s="111" t="s">
        <v>19</v>
      </c>
      <c r="B16" s="111"/>
      <c r="C16" s="111"/>
      <c r="E16" s="110">
        <v>5927153</v>
      </c>
      <c r="F16" s="110"/>
      <c r="H16" s="73">
        <v>120400614585</v>
      </c>
      <c r="J16" s="73">
        <v>123435020911</v>
      </c>
      <c r="L16" s="73">
        <v>0</v>
      </c>
      <c r="N16" s="73">
        <v>0</v>
      </c>
      <c r="P16" s="74">
        <v>-1000000</v>
      </c>
      <c r="R16" s="73">
        <v>18630539150</v>
      </c>
      <c r="T16" s="73">
        <f t="shared" si="0"/>
        <v>4927153</v>
      </c>
      <c r="V16" s="73">
        <v>17280</v>
      </c>
      <c r="X16" s="73">
        <v>100087217141</v>
      </c>
      <c r="Z16" s="73">
        <v>84634613677</v>
      </c>
      <c r="AB16" s="75">
        <v>2.4500000000000002</v>
      </c>
    </row>
    <row r="17" spans="1:28" ht="30" customHeight="1" x14ac:dyDescent="0.2">
      <c r="A17" s="111" t="s">
        <v>20</v>
      </c>
      <c r="B17" s="111"/>
      <c r="C17" s="111"/>
      <c r="E17" s="110">
        <v>554</v>
      </c>
      <c r="F17" s="110"/>
      <c r="H17" s="73">
        <v>5495124</v>
      </c>
      <c r="J17" s="73">
        <v>8893865</v>
      </c>
      <c r="L17" s="73">
        <v>0</v>
      </c>
      <c r="N17" s="73">
        <v>0</v>
      </c>
      <c r="P17" s="74">
        <v>-554</v>
      </c>
      <c r="R17" s="73">
        <v>8089840</v>
      </c>
      <c r="T17" s="73">
        <f t="shared" si="0"/>
        <v>0</v>
      </c>
      <c r="V17" s="73">
        <v>0</v>
      </c>
      <c r="X17" s="73">
        <v>0</v>
      </c>
      <c r="Z17" s="73">
        <v>0</v>
      </c>
      <c r="AB17" s="75">
        <f t="shared" si="1"/>
        <v>0</v>
      </c>
    </row>
    <row r="18" spans="1:28" ht="30" customHeight="1" x14ac:dyDescent="0.2">
      <c r="A18" s="111" t="s">
        <v>21</v>
      </c>
      <c r="B18" s="111"/>
      <c r="C18" s="111"/>
      <c r="E18" s="110">
        <v>35800</v>
      </c>
      <c r="F18" s="110"/>
      <c r="H18" s="73">
        <v>1851585113</v>
      </c>
      <c r="J18" s="73">
        <v>1861199577</v>
      </c>
      <c r="L18" s="73">
        <v>0</v>
      </c>
      <c r="N18" s="73">
        <v>0</v>
      </c>
      <c r="P18" s="74">
        <v>-50</v>
      </c>
      <c r="R18" s="73">
        <v>2343476</v>
      </c>
      <c r="T18" s="73">
        <f t="shared" si="0"/>
        <v>35750</v>
      </c>
      <c r="V18" s="73">
        <v>47050</v>
      </c>
      <c r="X18" s="73">
        <v>1848999100</v>
      </c>
      <c r="Z18" s="73">
        <v>1672029377</v>
      </c>
      <c r="AB18" s="75">
        <v>0.05</v>
      </c>
    </row>
    <row r="19" spans="1:28" ht="30" customHeight="1" x14ac:dyDescent="0.2">
      <c r="A19" s="111" t="s">
        <v>22</v>
      </c>
      <c r="B19" s="111"/>
      <c r="C19" s="111"/>
      <c r="E19" s="110">
        <v>200000</v>
      </c>
      <c r="F19" s="110"/>
      <c r="H19" s="73">
        <v>1121016960</v>
      </c>
      <c r="J19" s="73">
        <v>1429443900</v>
      </c>
      <c r="L19" s="73">
        <v>0</v>
      </c>
      <c r="N19" s="73">
        <v>0</v>
      </c>
      <c r="P19" s="74">
        <v>0</v>
      </c>
      <c r="R19" s="73">
        <v>0</v>
      </c>
      <c r="T19" s="73">
        <f t="shared" si="0"/>
        <v>200000</v>
      </c>
      <c r="V19" s="73">
        <v>5940</v>
      </c>
      <c r="X19" s="73">
        <v>1121016960</v>
      </c>
      <c r="Z19" s="73">
        <v>1180931400</v>
      </c>
      <c r="AB19" s="75">
        <v>0.03</v>
      </c>
    </row>
    <row r="20" spans="1:28" ht="30" customHeight="1" x14ac:dyDescent="0.2">
      <c r="A20" s="111" t="s">
        <v>23</v>
      </c>
      <c r="B20" s="111"/>
      <c r="C20" s="111"/>
      <c r="E20" s="110">
        <v>591</v>
      </c>
      <c r="F20" s="110"/>
      <c r="H20" s="73">
        <v>8230016</v>
      </c>
      <c r="J20" s="73">
        <v>7414042</v>
      </c>
      <c r="L20" s="73">
        <v>2000000</v>
      </c>
      <c r="N20" s="73">
        <v>23841628460</v>
      </c>
      <c r="P20" s="74">
        <v>0</v>
      </c>
      <c r="R20" s="73">
        <v>0</v>
      </c>
      <c r="T20" s="73">
        <f t="shared" si="0"/>
        <v>2000591</v>
      </c>
      <c r="V20" s="73">
        <v>12530</v>
      </c>
      <c r="X20" s="73">
        <v>23849858476</v>
      </c>
      <c r="Z20" s="73">
        <v>24918254169</v>
      </c>
      <c r="AB20" s="75">
        <v>0.72</v>
      </c>
    </row>
    <row r="21" spans="1:28" ht="30" customHeight="1" x14ac:dyDescent="0.2">
      <c r="A21" s="111" t="s">
        <v>140</v>
      </c>
      <c r="B21" s="111"/>
      <c r="C21" s="111"/>
      <c r="E21" s="110">
        <v>72245906</v>
      </c>
      <c r="F21" s="110"/>
      <c r="H21" s="73">
        <v>176388214562</v>
      </c>
      <c r="J21" s="73">
        <v>201013103963</v>
      </c>
      <c r="L21" s="73">
        <v>0</v>
      </c>
      <c r="N21" s="73">
        <v>0</v>
      </c>
      <c r="P21" s="74">
        <v>0</v>
      </c>
      <c r="R21" s="73">
        <v>0</v>
      </c>
      <c r="T21" s="73">
        <f t="shared" si="0"/>
        <v>72245906</v>
      </c>
      <c r="V21" s="73">
        <v>2740</v>
      </c>
      <c r="X21" s="73">
        <v>176388214562</v>
      </c>
      <c r="Z21" s="73">
        <v>196775957434</v>
      </c>
      <c r="AB21" s="75">
        <v>5.69</v>
      </c>
    </row>
    <row r="22" spans="1:28" ht="30" customHeight="1" x14ac:dyDescent="0.2">
      <c r="A22" s="111" t="s">
        <v>24</v>
      </c>
      <c r="B22" s="111"/>
      <c r="C22" s="111"/>
      <c r="E22" s="110">
        <v>199997</v>
      </c>
      <c r="F22" s="110"/>
      <c r="H22" s="73">
        <v>1434079451</v>
      </c>
      <c r="J22" s="73">
        <v>1540754388</v>
      </c>
      <c r="L22" s="73">
        <v>0</v>
      </c>
      <c r="N22" s="73">
        <v>0</v>
      </c>
      <c r="P22" s="74">
        <v>0</v>
      </c>
      <c r="R22" s="73">
        <v>0</v>
      </c>
      <c r="T22" s="73">
        <f t="shared" si="0"/>
        <v>199997</v>
      </c>
      <c r="V22" s="73">
        <v>7002</v>
      </c>
      <c r="X22" s="73">
        <v>1434079451</v>
      </c>
      <c r="Z22" s="73">
        <v>1392046739</v>
      </c>
      <c r="AB22" s="75">
        <v>0.04</v>
      </c>
    </row>
    <row r="23" spans="1:28" ht="30" customHeight="1" x14ac:dyDescent="0.2">
      <c r="A23" s="111" t="s">
        <v>25</v>
      </c>
      <c r="B23" s="111"/>
      <c r="C23" s="111"/>
      <c r="E23" s="110">
        <v>18050000</v>
      </c>
      <c r="F23" s="110"/>
      <c r="H23" s="73">
        <v>78964059779</v>
      </c>
      <c r="J23" s="73">
        <v>82751282730</v>
      </c>
      <c r="L23" s="73">
        <v>0</v>
      </c>
      <c r="N23" s="73">
        <v>0</v>
      </c>
      <c r="P23" s="74">
        <v>-400000</v>
      </c>
      <c r="R23" s="73">
        <v>1696644542</v>
      </c>
      <c r="T23" s="73">
        <f t="shared" si="0"/>
        <v>17650000</v>
      </c>
      <c r="V23" s="73">
        <v>4629</v>
      </c>
      <c r="X23" s="73">
        <v>77214163717</v>
      </c>
      <c r="Z23" s="73">
        <v>81215723992</v>
      </c>
      <c r="AB23" s="75">
        <v>2.35</v>
      </c>
    </row>
    <row r="24" spans="1:28" ht="30" customHeight="1" x14ac:dyDescent="0.2">
      <c r="A24" s="111" t="s">
        <v>26</v>
      </c>
      <c r="B24" s="111"/>
      <c r="C24" s="111"/>
      <c r="E24" s="110">
        <v>100000</v>
      </c>
      <c r="F24" s="110"/>
      <c r="H24" s="73">
        <v>177415228</v>
      </c>
      <c r="J24" s="73">
        <v>170578980</v>
      </c>
      <c r="L24" s="73">
        <v>25200000</v>
      </c>
      <c r="N24" s="73">
        <v>39249939836</v>
      </c>
      <c r="P24" s="74">
        <v>0</v>
      </c>
      <c r="R24" s="73">
        <v>0</v>
      </c>
      <c r="T24" s="73">
        <f t="shared" si="0"/>
        <v>25300000</v>
      </c>
      <c r="V24" s="73">
        <v>1527</v>
      </c>
      <c r="X24" s="73">
        <v>39427355064</v>
      </c>
      <c r="Z24" s="73">
        <v>38403233055</v>
      </c>
      <c r="AB24" s="75">
        <v>1.1100000000000001</v>
      </c>
    </row>
    <row r="25" spans="1:28" ht="30" customHeight="1" x14ac:dyDescent="0.2">
      <c r="A25" s="111" t="s">
        <v>27</v>
      </c>
      <c r="B25" s="111"/>
      <c r="C25" s="111"/>
      <c r="E25" s="110">
        <v>241156557</v>
      </c>
      <c r="F25" s="110"/>
      <c r="H25" s="73">
        <v>893004094758</v>
      </c>
      <c r="J25" s="73">
        <v>839025864200</v>
      </c>
      <c r="L25" s="73">
        <v>81300000</v>
      </c>
      <c r="N25" s="73">
        <v>252490277205</v>
      </c>
      <c r="P25" s="74">
        <v>-6000000</v>
      </c>
      <c r="R25" s="73">
        <v>18489330075</v>
      </c>
      <c r="T25" s="73">
        <f t="shared" si="0"/>
        <v>316456557</v>
      </c>
      <c r="V25" s="73">
        <v>3133</v>
      </c>
      <c r="X25" s="73">
        <v>1123276338025</v>
      </c>
      <c r="Z25" s="73">
        <v>985559215642</v>
      </c>
      <c r="AB25" s="75">
        <v>28.51</v>
      </c>
    </row>
    <row r="26" spans="1:28" ht="30" customHeight="1" x14ac:dyDescent="0.2">
      <c r="A26" s="111" t="s">
        <v>28</v>
      </c>
      <c r="B26" s="111"/>
      <c r="C26" s="111"/>
      <c r="E26" s="110">
        <v>2</v>
      </c>
      <c r="F26" s="110"/>
      <c r="H26" s="73">
        <v>3238</v>
      </c>
      <c r="J26" s="73">
        <v>3374</v>
      </c>
      <c r="L26" s="73">
        <v>0</v>
      </c>
      <c r="N26" s="73">
        <v>0</v>
      </c>
      <c r="P26" s="74">
        <v>0</v>
      </c>
      <c r="R26" s="73">
        <v>0</v>
      </c>
      <c r="T26" s="73">
        <f t="shared" si="0"/>
        <v>2</v>
      </c>
      <c r="V26" s="73">
        <v>1514</v>
      </c>
      <c r="X26" s="73">
        <v>3238</v>
      </c>
      <c r="Z26" s="73">
        <v>3010</v>
      </c>
      <c r="AB26" s="75">
        <f t="shared" si="1"/>
        <v>7.4818501043595684E-10</v>
      </c>
    </row>
    <row r="27" spans="1:28" ht="30" customHeight="1" x14ac:dyDescent="0.2">
      <c r="A27" s="111" t="s">
        <v>29</v>
      </c>
      <c r="B27" s="111"/>
      <c r="C27" s="111"/>
      <c r="E27" s="110">
        <v>59362562</v>
      </c>
      <c r="F27" s="110"/>
      <c r="H27" s="73">
        <v>263574102658</v>
      </c>
      <c r="J27" s="73">
        <v>213613864217</v>
      </c>
      <c r="L27" s="73">
        <v>3000000</v>
      </c>
      <c r="N27" s="73">
        <v>9754002783</v>
      </c>
      <c r="P27" s="74">
        <v>0</v>
      </c>
      <c r="R27" s="73">
        <v>0</v>
      </c>
      <c r="T27" s="73">
        <f t="shared" si="0"/>
        <v>62362562</v>
      </c>
      <c r="V27" s="73">
        <v>2908</v>
      </c>
      <c r="X27" s="73">
        <v>273328105441</v>
      </c>
      <c r="Z27" s="73">
        <v>180271295831</v>
      </c>
      <c r="AB27" s="75">
        <v>5.21</v>
      </c>
    </row>
    <row r="28" spans="1:28" ht="30" customHeight="1" x14ac:dyDescent="0.2">
      <c r="A28" s="111" t="s">
        <v>30</v>
      </c>
      <c r="B28" s="111"/>
      <c r="C28" s="111"/>
      <c r="E28" s="110">
        <v>1</v>
      </c>
      <c r="F28" s="110"/>
      <c r="H28" s="73">
        <v>3673</v>
      </c>
      <c r="J28" s="73">
        <v>3376</v>
      </c>
      <c r="L28" s="73">
        <v>6366882</v>
      </c>
      <c r="N28" s="73">
        <v>19646739371</v>
      </c>
      <c r="P28" s="74">
        <v>0</v>
      </c>
      <c r="R28" s="73">
        <v>0</v>
      </c>
      <c r="T28" s="73">
        <f t="shared" si="0"/>
        <v>6366883</v>
      </c>
      <c r="V28" s="73">
        <v>2827</v>
      </c>
      <c r="X28" s="73">
        <v>19646743044</v>
      </c>
      <c r="Z28" s="73">
        <v>17892083130</v>
      </c>
      <c r="AB28" s="75">
        <v>0.52</v>
      </c>
    </row>
    <row r="29" spans="1:28" ht="30" customHeight="1" x14ac:dyDescent="0.2">
      <c r="A29" s="111" t="s">
        <v>31</v>
      </c>
      <c r="B29" s="111"/>
      <c r="C29" s="111"/>
      <c r="E29" s="110">
        <v>660000</v>
      </c>
      <c r="F29" s="110"/>
      <c r="H29" s="73">
        <v>9540940966</v>
      </c>
      <c r="J29" s="73">
        <v>12859030800</v>
      </c>
      <c r="L29" s="73">
        <v>0</v>
      </c>
      <c r="N29" s="73">
        <v>0</v>
      </c>
      <c r="P29" s="74">
        <v>0</v>
      </c>
      <c r="R29" s="73">
        <v>0</v>
      </c>
      <c r="T29" s="73">
        <f t="shared" si="0"/>
        <v>660000</v>
      </c>
      <c r="V29" s="73">
        <v>17200</v>
      </c>
      <c r="X29" s="73">
        <v>9540940966</v>
      </c>
      <c r="Z29" s="73">
        <v>11284455600</v>
      </c>
      <c r="AB29" s="75">
        <v>0.33</v>
      </c>
    </row>
    <row r="30" spans="1:28" ht="30" customHeight="1" x14ac:dyDescent="0.2">
      <c r="A30" s="111" t="s">
        <v>32</v>
      </c>
      <c r="B30" s="111"/>
      <c r="C30" s="111"/>
      <c r="E30" s="110">
        <v>75400000</v>
      </c>
      <c r="F30" s="110"/>
      <c r="H30" s="73">
        <v>457823842455</v>
      </c>
      <c r="J30" s="73">
        <v>494679042000</v>
      </c>
      <c r="L30" s="73">
        <v>2600000</v>
      </c>
      <c r="N30" s="73">
        <v>17474200928</v>
      </c>
      <c r="P30" s="74">
        <v>0</v>
      </c>
      <c r="R30" s="73">
        <v>0</v>
      </c>
      <c r="T30" s="73">
        <f t="shared" si="0"/>
        <v>78000000</v>
      </c>
      <c r="V30" s="73">
        <v>6760</v>
      </c>
      <c r="X30" s="73">
        <v>475298043383</v>
      </c>
      <c r="Z30" s="73">
        <v>524142684000</v>
      </c>
      <c r="AB30" s="75">
        <v>15.16</v>
      </c>
    </row>
    <row r="31" spans="1:28" ht="30" customHeight="1" x14ac:dyDescent="0.2">
      <c r="A31" s="111" t="s">
        <v>33</v>
      </c>
      <c r="B31" s="111"/>
      <c r="C31" s="111"/>
      <c r="E31" s="110">
        <v>281250</v>
      </c>
      <c r="F31" s="110"/>
      <c r="H31" s="73">
        <v>2379283417</v>
      </c>
      <c r="J31" s="73">
        <v>5088293438</v>
      </c>
      <c r="L31" s="73">
        <v>0</v>
      </c>
      <c r="N31" s="73">
        <v>0</v>
      </c>
      <c r="P31" s="74">
        <v>0</v>
      </c>
      <c r="R31" s="73">
        <v>0</v>
      </c>
      <c r="T31" s="73">
        <f t="shared" si="0"/>
        <v>281250</v>
      </c>
      <c r="V31" s="73">
        <v>18480</v>
      </c>
      <c r="X31" s="73">
        <v>2379283417</v>
      </c>
      <c r="Z31" s="73">
        <v>5166574875</v>
      </c>
      <c r="AB31" s="75">
        <v>0.15</v>
      </c>
    </row>
    <row r="32" spans="1:28" ht="30" customHeight="1" x14ac:dyDescent="0.2">
      <c r="A32" s="111" t="s">
        <v>34</v>
      </c>
      <c r="B32" s="111"/>
      <c r="C32" s="111"/>
      <c r="E32" s="110">
        <v>49804824</v>
      </c>
      <c r="F32" s="110"/>
      <c r="H32" s="73">
        <v>449734725333</v>
      </c>
      <c r="J32" s="73">
        <v>359431603258</v>
      </c>
      <c r="L32" s="73">
        <v>1256594</v>
      </c>
      <c r="N32" s="73">
        <v>8369486935</v>
      </c>
      <c r="P32" s="74">
        <v>-3069988</v>
      </c>
      <c r="R32" s="73">
        <v>20354982977</v>
      </c>
      <c r="T32" s="73">
        <f t="shared" si="0"/>
        <v>47991430</v>
      </c>
      <c r="V32" s="73">
        <v>6250</v>
      </c>
      <c r="X32" s="73">
        <v>430382395404</v>
      </c>
      <c r="Z32" s="73">
        <v>298161756197</v>
      </c>
      <c r="AB32" s="75">
        <v>8.6300000000000008</v>
      </c>
    </row>
    <row r="33" spans="1:28" ht="30" customHeight="1" x14ac:dyDescent="0.2">
      <c r="A33" s="111" t="s">
        <v>35</v>
      </c>
      <c r="B33" s="111"/>
      <c r="C33" s="111"/>
      <c r="E33" s="110">
        <v>100000</v>
      </c>
      <c r="F33" s="110"/>
      <c r="H33" s="73">
        <v>1423181839</v>
      </c>
      <c r="J33" s="73">
        <v>1298229300</v>
      </c>
      <c r="L33" s="73">
        <v>0</v>
      </c>
      <c r="N33" s="73">
        <v>0</v>
      </c>
      <c r="P33" s="74">
        <v>0</v>
      </c>
      <c r="R33" s="73">
        <v>0</v>
      </c>
      <c r="T33" s="73">
        <f t="shared" si="0"/>
        <v>100000</v>
      </c>
      <c r="V33" s="73">
        <v>11100</v>
      </c>
      <c r="X33" s="73">
        <v>1423181839</v>
      </c>
      <c r="Z33" s="73">
        <v>1103395500</v>
      </c>
      <c r="AB33" s="75">
        <v>0.03</v>
      </c>
    </row>
    <row r="34" spans="1:28" ht="30" customHeight="1" x14ac:dyDescent="0.2">
      <c r="A34" s="111" t="s">
        <v>36</v>
      </c>
      <c r="B34" s="111"/>
      <c r="C34" s="111"/>
      <c r="E34" s="110">
        <v>16591515</v>
      </c>
      <c r="F34" s="110"/>
      <c r="H34" s="73">
        <v>157470356170</v>
      </c>
      <c r="J34" s="73">
        <v>141936997950</v>
      </c>
      <c r="L34" s="73">
        <v>0</v>
      </c>
      <c r="N34" s="73">
        <v>0</v>
      </c>
      <c r="P34" s="74">
        <v>-16391515</v>
      </c>
      <c r="R34" s="73">
        <v>127050921663</v>
      </c>
      <c r="T34" s="73">
        <f t="shared" si="0"/>
        <v>200000</v>
      </c>
      <c r="V34" s="73">
        <v>7300</v>
      </c>
      <c r="X34" s="73">
        <v>1898203461</v>
      </c>
      <c r="Z34" s="73">
        <v>1451313000</v>
      </c>
      <c r="AB34" s="75">
        <v>0.04</v>
      </c>
    </row>
    <row r="35" spans="1:28" ht="30" customHeight="1" x14ac:dyDescent="0.2">
      <c r="A35" s="111" t="s">
        <v>37</v>
      </c>
      <c r="B35" s="111"/>
      <c r="C35" s="111"/>
      <c r="E35" s="110">
        <v>1440855</v>
      </c>
      <c r="F35" s="110"/>
      <c r="H35" s="73">
        <v>5465977551</v>
      </c>
      <c r="J35" s="73">
        <v>4142159292</v>
      </c>
      <c r="L35" s="73">
        <v>0</v>
      </c>
      <c r="N35" s="73">
        <v>0</v>
      </c>
      <c r="P35" s="74">
        <v>-1440855</v>
      </c>
      <c r="R35" s="73">
        <v>3847340331</v>
      </c>
      <c r="T35" s="73">
        <f t="shared" si="0"/>
        <v>0</v>
      </c>
      <c r="V35" s="73">
        <v>0</v>
      </c>
      <c r="X35" s="73">
        <v>0</v>
      </c>
      <c r="Z35" s="73">
        <v>0</v>
      </c>
      <c r="AB35" s="75">
        <f t="shared" si="1"/>
        <v>0</v>
      </c>
    </row>
    <row r="36" spans="1:28" ht="30" customHeight="1" x14ac:dyDescent="0.2">
      <c r="A36" s="111" t="s">
        <v>39</v>
      </c>
      <c r="B36" s="111"/>
      <c r="C36" s="111"/>
      <c r="E36" s="110">
        <v>4399975</v>
      </c>
      <c r="F36" s="110"/>
      <c r="H36" s="73">
        <v>18918178613</v>
      </c>
      <c r="J36" s="73">
        <v>17626394449</v>
      </c>
      <c r="L36" s="73">
        <v>0</v>
      </c>
      <c r="N36" s="73">
        <v>0</v>
      </c>
      <c r="P36" s="74">
        <v>-4399975</v>
      </c>
      <c r="R36" s="73">
        <v>15311861738</v>
      </c>
      <c r="T36" s="73">
        <f t="shared" si="0"/>
        <v>0</v>
      </c>
      <c r="V36" s="73">
        <v>0</v>
      </c>
      <c r="X36" s="73">
        <v>0</v>
      </c>
      <c r="Z36" s="73">
        <v>0</v>
      </c>
      <c r="AB36" s="75">
        <f t="shared" si="1"/>
        <v>0</v>
      </c>
    </row>
    <row r="37" spans="1:28" ht="30" customHeight="1" x14ac:dyDescent="0.2">
      <c r="A37" s="111" t="s">
        <v>41</v>
      </c>
      <c r="B37" s="111"/>
      <c r="C37" s="111"/>
      <c r="E37" s="110">
        <v>208</v>
      </c>
      <c r="F37" s="110"/>
      <c r="H37" s="73">
        <v>649754</v>
      </c>
      <c r="J37" s="73">
        <v>867989</v>
      </c>
      <c r="L37" s="73">
        <v>0</v>
      </c>
      <c r="N37" s="73">
        <v>0</v>
      </c>
      <c r="P37" s="74">
        <v>-208</v>
      </c>
      <c r="R37" s="73">
        <v>726980</v>
      </c>
      <c r="T37" s="73">
        <f t="shared" si="0"/>
        <v>0</v>
      </c>
      <c r="V37" s="73">
        <v>0</v>
      </c>
      <c r="X37" s="73">
        <v>0</v>
      </c>
      <c r="Z37" s="73">
        <v>0</v>
      </c>
      <c r="AB37" s="75">
        <f t="shared" si="1"/>
        <v>0</v>
      </c>
    </row>
    <row r="38" spans="1:28" ht="30" customHeight="1" x14ac:dyDescent="0.2">
      <c r="A38" s="111" t="s">
        <v>42</v>
      </c>
      <c r="B38" s="111"/>
      <c r="C38" s="111"/>
      <c r="E38" s="110">
        <v>970000</v>
      </c>
      <c r="F38" s="110"/>
      <c r="H38" s="73">
        <v>656690000</v>
      </c>
      <c r="J38" s="73">
        <v>871662564</v>
      </c>
      <c r="L38" s="73">
        <v>0</v>
      </c>
      <c r="N38" s="73">
        <v>0</v>
      </c>
      <c r="P38" s="74">
        <v>-970000</v>
      </c>
      <c r="R38" s="73">
        <v>656919633</v>
      </c>
      <c r="T38" s="73">
        <f t="shared" si="0"/>
        <v>0</v>
      </c>
      <c r="V38" s="73">
        <v>0</v>
      </c>
      <c r="X38" s="73">
        <v>0</v>
      </c>
      <c r="Z38" s="73">
        <v>0</v>
      </c>
      <c r="AB38" s="75">
        <f>Z38/4023069104587</f>
        <v>0</v>
      </c>
    </row>
    <row r="39" spans="1:28" ht="30" customHeight="1" x14ac:dyDescent="0.2">
      <c r="A39" s="111" t="s">
        <v>157</v>
      </c>
      <c r="B39" s="111"/>
      <c r="C39" s="111"/>
      <c r="E39" s="110">
        <v>220000</v>
      </c>
      <c r="F39" s="110"/>
      <c r="H39" s="73">
        <v>5995438915</v>
      </c>
      <c r="J39" s="73">
        <v>6637271850</v>
      </c>
      <c r="L39" s="73">
        <v>0</v>
      </c>
      <c r="N39" s="73">
        <v>0</v>
      </c>
      <c r="P39" s="74">
        <v>-120000</v>
      </c>
      <c r="R39" s="73">
        <v>3924509432</v>
      </c>
      <c r="T39" s="73">
        <f t="shared" si="0"/>
        <v>100000</v>
      </c>
      <c r="V39" s="73">
        <v>35050</v>
      </c>
      <c r="X39" s="73">
        <v>2725199506</v>
      </c>
      <c r="Z39" s="73">
        <v>3484145250</v>
      </c>
      <c r="AB39" s="75">
        <v>0.1</v>
      </c>
    </row>
    <row r="40" spans="1:28" ht="30" customHeight="1" x14ac:dyDescent="0.2">
      <c r="A40" s="111" t="s">
        <v>158</v>
      </c>
      <c r="B40" s="111"/>
      <c r="C40" s="111"/>
      <c r="E40" s="110">
        <v>509</v>
      </c>
      <c r="F40" s="110"/>
      <c r="H40" s="73">
        <v>1618558</v>
      </c>
      <c r="J40" s="73">
        <v>1756227</v>
      </c>
      <c r="L40" s="73">
        <v>0</v>
      </c>
      <c r="N40" s="73">
        <v>0</v>
      </c>
      <c r="P40" s="74">
        <v>-509</v>
      </c>
      <c r="R40" s="73">
        <v>1618558</v>
      </c>
      <c r="T40" s="73">
        <f t="shared" si="0"/>
        <v>0</v>
      </c>
      <c r="V40" s="73">
        <v>0</v>
      </c>
      <c r="X40" s="73">
        <v>0</v>
      </c>
      <c r="Z40" s="73">
        <v>0</v>
      </c>
      <c r="AB40" s="75">
        <f t="shared" ref="AB40" si="2">Z40/4023069104587</f>
        <v>0</v>
      </c>
    </row>
    <row r="41" spans="1:28" ht="30" customHeight="1" x14ac:dyDescent="0.2">
      <c r="A41" s="111" t="s">
        <v>159</v>
      </c>
      <c r="B41" s="111"/>
      <c r="C41" s="111"/>
      <c r="E41" s="110">
        <v>10000</v>
      </c>
      <c r="F41" s="110"/>
      <c r="H41" s="73">
        <v>7701963</v>
      </c>
      <c r="J41" s="73">
        <v>5348622</v>
      </c>
      <c r="L41" s="73">
        <v>0</v>
      </c>
      <c r="N41" s="73">
        <v>0</v>
      </c>
      <c r="P41" s="74">
        <v>-10000</v>
      </c>
      <c r="R41" s="73">
        <v>3199176</v>
      </c>
      <c r="T41" s="73">
        <f t="shared" si="0"/>
        <v>0</v>
      </c>
      <c r="V41" s="73">
        <v>0</v>
      </c>
      <c r="X41" s="73">
        <v>0</v>
      </c>
      <c r="Z41" s="73">
        <v>0</v>
      </c>
      <c r="AB41" s="75">
        <f>Z41/4023069104587</f>
        <v>0</v>
      </c>
    </row>
    <row r="42" spans="1:28" ht="30" customHeight="1" x14ac:dyDescent="0.2">
      <c r="A42" s="111" t="s">
        <v>40</v>
      </c>
      <c r="B42" s="111"/>
      <c r="C42" s="111"/>
      <c r="E42" s="73"/>
      <c r="F42" s="73">
        <v>0</v>
      </c>
      <c r="H42" s="73">
        <v>0</v>
      </c>
      <c r="J42" s="73">
        <v>0</v>
      </c>
      <c r="L42" s="73">
        <v>13700000</v>
      </c>
      <c r="N42" s="73">
        <v>31760142833</v>
      </c>
      <c r="P42" s="74">
        <v>0</v>
      </c>
      <c r="R42" s="73">
        <v>0</v>
      </c>
      <c r="T42" s="73">
        <f>E42+L42+P42</f>
        <v>13700000</v>
      </c>
      <c r="V42" s="73">
        <v>2359</v>
      </c>
      <c r="X42" s="73">
        <v>31760142833</v>
      </c>
      <c r="Z42" s="73">
        <v>32126006115</v>
      </c>
      <c r="AB42" s="75">
        <v>0.93</v>
      </c>
    </row>
    <row r="43" spans="1:28" ht="30" customHeight="1" x14ac:dyDescent="0.2">
      <c r="A43" s="106" t="s">
        <v>197</v>
      </c>
      <c r="B43" s="106"/>
      <c r="C43" s="106"/>
      <c r="E43" s="73"/>
      <c r="F43" s="73">
        <v>0</v>
      </c>
      <c r="H43" s="73">
        <v>0</v>
      </c>
      <c r="J43" s="73">
        <v>0</v>
      </c>
      <c r="L43" s="73">
        <v>15000000</v>
      </c>
      <c r="N43" s="73">
        <v>5941935599</v>
      </c>
      <c r="P43" s="74">
        <v>-15000000</v>
      </c>
      <c r="R43" s="73">
        <v>6159768288</v>
      </c>
      <c r="T43" s="73">
        <f t="shared" si="0"/>
        <v>0</v>
      </c>
      <c r="V43" s="73">
        <v>0</v>
      </c>
      <c r="X43" s="73">
        <v>0</v>
      </c>
      <c r="Z43" s="73">
        <v>0</v>
      </c>
      <c r="AB43" s="75">
        <v>0</v>
      </c>
    </row>
    <row r="44" spans="1:28" ht="30" customHeight="1" x14ac:dyDescent="0.2">
      <c r="A44" s="106" t="s">
        <v>38</v>
      </c>
      <c r="B44" s="106"/>
      <c r="C44" s="106"/>
      <c r="E44" s="73"/>
      <c r="F44" s="73">
        <v>0</v>
      </c>
      <c r="H44" s="73">
        <v>0</v>
      </c>
      <c r="J44" s="73">
        <v>0</v>
      </c>
      <c r="L44" s="73">
        <v>125187</v>
      </c>
      <c r="N44" s="73">
        <v>437157603</v>
      </c>
      <c r="P44" s="74">
        <v>-125187</v>
      </c>
      <c r="R44" s="73">
        <v>437987206</v>
      </c>
      <c r="T44" s="73">
        <f t="shared" si="0"/>
        <v>0</v>
      </c>
      <c r="V44" s="73">
        <v>0</v>
      </c>
      <c r="X44" s="73">
        <v>0</v>
      </c>
      <c r="Z44" s="73">
        <v>0</v>
      </c>
      <c r="AB44" s="75">
        <v>0</v>
      </c>
    </row>
    <row r="45" spans="1:28" ht="30" customHeight="1" x14ac:dyDescent="0.2">
      <c r="A45" s="106" t="s">
        <v>177</v>
      </c>
      <c r="B45" s="106"/>
      <c r="C45" s="106"/>
      <c r="E45" s="73"/>
      <c r="F45" s="73"/>
      <c r="H45" s="73"/>
      <c r="J45" s="73"/>
      <c r="L45" s="73">
        <v>15000</v>
      </c>
      <c r="N45" s="73">
        <v>13503442</v>
      </c>
      <c r="P45" s="74"/>
      <c r="R45" s="73"/>
      <c r="T45" s="73">
        <f>L45</f>
        <v>15000</v>
      </c>
      <c r="V45" s="73">
        <v>900</v>
      </c>
      <c r="X45" s="73">
        <v>13503442</v>
      </c>
      <c r="Z45" s="73">
        <v>13496524</v>
      </c>
      <c r="AB45" s="75">
        <v>0</v>
      </c>
    </row>
    <row r="46" spans="1:28" ht="30" customHeight="1" thickBot="1" x14ac:dyDescent="0.25">
      <c r="D46" s="27"/>
      <c r="F46" s="104">
        <f>SUM(E9:F44)</f>
        <v>1142157873</v>
      </c>
      <c r="G46" s="73">
        <f>SUM(G9:G39)</f>
        <v>0</v>
      </c>
      <c r="H46" s="77">
        <f>SUM(H9:H44)</f>
        <v>3975222380954</v>
      </c>
      <c r="I46" s="78">
        <f>SUM(H9:I41)</f>
        <v>3975222380954</v>
      </c>
      <c r="J46" s="77">
        <f>SUM(J9:J44)</f>
        <v>3917929492650</v>
      </c>
      <c r="K46" s="78">
        <f>SUM(J9:K41)</f>
        <v>3917929492650</v>
      </c>
      <c r="L46" s="77">
        <f>SUM(L9:L44)</f>
        <v>150548663</v>
      </c>
      <c r="M46" s="78">
        <f>SUM(L9:M41)</f>
        <v>121723476</v>
      </c>
      <c r="N46" s="77">
        <f>SUM(N9:N44)</f>
        <v>408965511553</v>
      </c>
      <c r="O46" s="78">
        <f>SUM(N9:O41)</f>
        <v>370826275518</v>
      </c>
      <c r="P46" s="79">
        <f>SUM(P9:P44)</f>
        <v>-358597958</v>
      </c>
      <c r="Q46" s="78">
        <f>SUM(P9:Q41)</f>
        <v>-343472771</v>
      </c>
      <c r="R46" s="77">
        <f>SUM(R9:R44)</f>
        <v>985471062542</v>
      </c>
      <c r="S46" s="80">
        <f>SUM(R9:S41)</f>
        <v>978873307048</v>
      </c>
      <c r="T46" s="77">
        <f>SUM(T9:T45)</f>
        <v>934123578</v>
      </c>
      <c r="U46" s="80"/>
      <c r="V46" s="78"/>
      <c r="W46" s="80"/>
      <c r="X46" s="77">
        <f>SUM(X9:X45)</f>
        <v>3317474597463</v>
      </c>
      <c r="Y46" s="80">
        <f>SUM(X9:Y41)</f>
        <v>3285700951188</v>
      </c>
      <c r="Z46" s="77">
        <f>SUM(Z9:Z45)</f>
        <v>2982950598039</v>
      </c>
      <c r="AA46" s="80">
        <f>SUM(Z9:AA41)</f>
        <v>2950811095400</v>
      </c>
      <c r="AB46" s="81">
        <f>SUM(AB9:AB45)</f>
        <v>86.290000001504836</v>
      </c>
    </row>
    <row r="47" spans="1:28" ht="30" customHeight="1" thickTop="1" x14ac:dyDescent="0.2">
      <c r="A47" s="27"/>
      <c r="B47" s="27"/>
      <c r="C47" s="27"/>
    </row>
  </sheetData>
  <mergeCells count="86">
    <mergeCell ref="E40:F40"/>
    <mergeCell ref="E41:F41"/>
    <mergeCell ref="A39:C39"/>
    <mergeCell ref="E39:F39"/>
    <mergeCell ref="A41:C41"/>
    <mergeCell ref="A40:C40"/>
    <mergeCell ref="A36:C36"/>
    <mergeCell ref="E36:F36"/>
    <mergeCell ref="A38:C38"/>
    <mergeCell ref="E38:F38"/>
    <mergeCell ref="E37:F37"/>
    <mergeCell ref="A37:C37"/>
    <mergeCell ref="E31:F31"/>
    <mergeCell ref="A31:C31"/>
    <mergeCell ref="A32:C32"/>
    <mergeCell ref="E32:F32"/>
    <mergeCell ref="A33:C33"/>
    <mergeCell ref="E33:F33"/>
    <mergeCell ref="A29:C29"/>
    <mergeCell ref="E29:F29"/>
    <mergeCell ref="E34:F34"/>
    <mergeCell ref="A34:C34"/>
    <mergeCell ref="A35:C35"/>
    <mergeCell ref="E35:F35"/>
    <mergeCell ref="A30:C30"/>
    <mergeCell ref="E30:F30"/>
    <mergeCell ref="A25:C25"/>
    <mergeCell ref="E25:F25"/>
    <mergeCell ref="A26:C26"/>
    <mergeCell ref="E26:F26"/>
    <mergeCell ref="A27:C27"/>
    <mergeCell ref="E27:F27"/>
    <mergeCell ref="A28:C28"/>
    <mergeCell ref="E28:F28"/>
    <mergeCell ref="A20:C20"/>
    <mergeCell ref="E20:F20"/>
    <mergeCell ref="A21:C21"/>
    <mergeCell ref="E21:F21"/>
    <mergeCell ref="E22:F22"/>
    <mergeCell ref="A22:C22"/>
    <mergeCell ref="A23:C23"/>
    <mergeCell ref="E23:F23"/>
    <mergeCell ref="A24:C24"/>
    <mergeCell ref="E24:F24"/>
    <mergeCell ref="A16:C16"/>
    <mergeCell ref="E16:F16"/>
    <mergeCell ref="E17:F17"/>
    <mergeCell ref="A17:C17"/>
    <mergeCell ref="A18:C18"/>
    <mergeCell ref="E18:F18"/>
    <mergeCell ref="A19:C19"/>
    <mergeCell ref="E19:F19"/>
    <mergeCell ref="E12:F12"/>
    <mergeCell ref="A12:C12"/>
    <mergeCell ref="A13:C13"/>
    <mergeCell ref="E13:F13"/>
    <mergeCell ref="E14:F14"/>
    <mergeCell ref="A14:C14"/>
    <mergeCell ref="E15:F15"/>
    <mergeCell ref="A15:C15"/>
    <mergeCell ref="A9:C9"/>
    <mergeCell ref="E9:F9"/>
    <mergeCell ref="E10:F10"/>
    <mergeCell ref="A10:C10"/>
    <mergeCell ref="A11:C11"/>
    <mergeCell ref="E11:F11"/>
    <mergeCell ref="A1:AB1"/>
    <mergeCell ref="A2:AB2"/>
    <mergeCell ref="A3:AB3"/>
    <mergeCell ref="F6:J6"/>
    <mergeCell ref="L6:R6"/>
    <mergeCell ref="T6:AB6"/>
    <mergeCell ref="A4:AB4"/>
    <mergeCell ref="A5:AB5"/>
    <mergeCell ref="V7:V8"/>
    <mergeCell ref="X7:X8"/>
    <mergeCell ref="Z7:Z8"/>
    <mergeCell ref="AB7:AB8"/>
    <mergeCell ref="J7:J8"/>
    <mergeCell ref="H7:H8"/>
    <mergeCell ref="E7:F8"/>
    <mergeCell ref="A7:C8"/>
    <mergeCell ref="L7:N7"/>
    <mergeCell ref="P7:R7"/>
    <mergeCell ref="T7:T8"/>
    <mergeCell ref="A42:C42"/>
  </mergeCells>
  <conditionalFormatting sqref="A4">
    <cfRule type="duplicateValues" dxfId="1" priority="2"/>
  </conditionalFormatting>
  <conditionalFormatting sqref="A5">
    <cfRule type="duplicateValues" dxfId="0" priority="1"/>
  </conditionalFormatting>
  <pageMargins left="0.39" right="0.39" top="0.39" bottom="0.39" header="0" footer="0"/>
  <pageSetup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L9"/>
  <sheetViews>
    <sheetView rightToLeft="1" view="pageBreakPreview" topLeftCell="H1" zoomScale="60" zoomScaleNormal="100" workbookViewId="0">
      <selection activeCell="AJ18" sqref="AJ18"/>
    </sheetView>
  </sheetViews>
  <sheetFormatPr defaultRowHeight="30" customHeight="1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19.140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9.7109375" customWidth="1"/>
    <col min="13" max="13" width="1.28515625" customWidth="1"/>
    <col min="14" max="14" width="11.28515625" customWidth="1"/>
    <col min="15" max="15" width="1.28515625" customWidth="1"/>
    <col min="16" max="16" width="13" customWidth="1"/>
    <col min="17" max="17" width="1.28515625" customWidth="1"/>
    <col min="18" max="18" width="18.85546875" customWidth="1"/>
    <col min="19" max="19" width="1.28515625" customWidth="1"/>
    <col min="20" max="20" width="17.5703125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5.4257812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28.42578125" customWidth="1"/>
    <col min="35" max="35" width="1.28515625" customWidth="1"/>
    <col min="36" max="36" width="25.28515625" customWidth="1"/>
    <col min="37" max="37" width="1.28515625" customWidth="1"/>
    <col min="38" max="38" width="14.28515625" customWidth="1"/>
    <col min="39" max="39" width="0.28515625" customWidth="1"/>
  </cols>
  <sheetData>
    <row r="1" spans="1:38" ht="30" customHeight="1" x14ac:dyDescent="0.2">
      <c r="A1" s="123" t="s">
        <v>141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</row>
    <row r="2" spans="1:38" ht="30" customHeight="1" x14ac:dyDescent="0.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</row>
    <row r="3" spans="1:38" ht="30" customHeight="1" x14ac:dyDescent="0.2">
      <c r="A3" s="123" t="s">
        <v>170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</row>
    <row r="4" spans="1:38" ht="30" customHeight="1" x14ac:dyDescent="0.2">
      <c r="A4" s="114" t="s">
        <v>147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</row>
    <row r="5" spans="1:38" ht="30" customHeight="1" x14ac:dyDescent="0.2">
      <c r="A5" s="124" t="s">
        <v>62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 t="s">
        <v>156</v>
      </c>
      <c r="Q5" s="124"/>
      <c r="R5" s="124"/>
      <c r="S5" s="124"/>
      <c r="T5" s="124"/>
      <c r="V5" s="124" t="s">
        <v>2</v>
      </c>
      <c r="W5" s="124"/>
      <c r="X5" s="124"/>
      <c r="Y5" s="124"/>
      <c r="Z5" s="124"/>
      <c r="AA5" s="124"/>
      <c r="AB5" s="124"/>
      <c r="AD5" s="124" t="s">
        <v>171</v>
      </c>
      <c r="AE5" s="124"/>
      <c r="AF5" s="124"/>
      <c r="AG5" s="124"/>
      <c r="AH5" s="124"/>
      <c r="AI5" s="124"/>
      <c r="AJ5" s="124"/>
      <c r="AK5" s="124"/>
      <c r="AL5" s="124"/>
    </row>
    <row r="6" spans="1:38" ht="19.5" customHeight="1" x14ac:dyDescent="0.2">
      <c r="A6" s="119" t="s">
        <v>63</v>
      </c>
      <c r="B6" s="119"/>
      <c r="C6" s="2"/>
      <c r="D6" s="121" t="s">
        <v>64</v>
      </c>
      <c r="E6" s="2"/>
      <c r="F6" s="121" t="s">
        <v>65</v>
      </c>
      <c r="G6" s="2"/>
      <c r="H6" s="121" t="s">
        <v>66</v>
      </c>
      <c r="I6" s="2"/>
      <c r="J6" s="119" t="s">
        <v>67</v>
      </c>
      <c r="K6" s="2"/>
      <c r="L6" s="121" t="s">
        <v>68</v>
      </c>
      <c r="M6" s="2"/>
      <c r="N6" s="121" t="s">
        <v>49</v>
      </c>
      <c r="O6" s="2"/>
      <c r="P6" s="119" t="s">
        <v>6</v>
      </c>
      <c r="Q6" s="2"/>
      <c r="R6" s="119" t="s">
        <v>7</v>
      </c>
      <c r="S6" s="2"/>
      <c r="T6" s="119" t="s">
        <v>8</v>
      </c>
      <c r="V6" s="125" t="s">
        <v>3</v>
      </c>
      <c r="W6" s="125"/>
      <c r="X6" s="125"/>
      <c r="Y6" s="2"/>
      <c r="Z6" s="125" t="s">
        <v>4</v>
      </c>
      <c r="AA6" s="125"/>
      <c r="AB6" s="125"/>
      <c r="AD6" s="119" t="s">
        <v>6</v>
      </c>
      <c r="AE6" s="2"/>
      <c r="AF6" s="119" t="s">
        <v>10</v>
      </c>
      <c r="AG6" s="2"/>
      <c r="AH6" s="119" t="s">
        <v>7</v>
      </c>
      <c r="AI6" s="2"/>
      <c r="AJ6" s="119" t="s">
        <v>8</v>
      </c>
      <c r="AK6" s="2"/>
      <c r="AL6" s="121" t="s">
        <v>11</v>
      </c>
    </row>
    <row r="7" spans="1:38" ht="27" customHeight="1" x14ac:dyDescent="0.2">
      <c r="A7" s="120"/>
      <c r="B7" s="120"/>
      <c r="D7" s="122"/>
      <c r="F7" s="122"/>
      <c r="H7" s="122"/>
      <c r="J7" s="120"/>
      <c r="L7" s="122"/>
      <c r="N7" s="122"/>
      <c r="P7" s="120"/>
      <c r="R7" s="120"/>
      <c r="T7" s="120"/>
      <c r="V7" s="3" t="s">
        <v>6</v>
      </c>
      <c r="W7" s="2"/>
      <c r="X7" s="3" t="s">
        <v>7</v>
      </c>
      <c r="Z7" s="3" t="s">
        <v>6</v>
      </c>
      <c r="AA7" s="2"/>
      <c r="AB7" s="3" t="s">
        <v>9</v>
      </c>
      <c r="AD7" s="120"/>
      <c r="AF7" s="120"/>
      <c r="AH7" s="120"/>
      <c r="AJ7" s="120"/>
      <c r="AL7" s="122"/>
    </row>
    <row r="8" spans="1:38" ht="30" customHeight="1" x14ac:dyDescent="0.2">
      <c r="A8" s="126"/>
      <c r="B8" s="126"/>
      <c r="C8" s="14"/>
      <c r="D8" s="44"/>
      <c r="E8" s="14"/>
      <c r="F8" s="44"/>
      <c r="G8" s="14"/>
      <c r="H8" s="44"/>
      <c r="I8" s="14"/>
      <c r="J8" s="44"/>
      <c r="K8" s="14"/>
      <c r="L8" s="66"/>
      <c r="M8" s="67"/>
      <c r="N8" s="66"/>
      <c r="O8" s="14"/>
      <c r="P8" s="64"/>
      <c r="Q8" s="14"/>
      <c r="R8" s="64"/>
      <c r="S8" s="14"/>
      <c r="T8" s="64"/>
      <c r="U8" s="14"/>
      <c r="V8" s="64"/>
      <c r="W8" s="14"/>
      <c r="X8" s="64"/>
      <c r="Y8" s="14"/>
      <c r="Z8" s="64"/>
      <c r="AA8" s="14"/>
      <c r="AB8" s="64"/>
      <c r="AC8" s="14"/>
      <c r="AD8" s="64"/>
      <c r="AE8" s="14"/>
      <c r="AF8" s="21"/>
      <c r="AG8" s="14"/>
      <c r="AH8" s="64"/>
      <c r="AI8" s="14"/>
      <c r="AJ8" s="64"/>
      <c r="AK8" s="14"/>
      <c r="AL8" s="65"/>
    </row>
    <row r="9" spans="1:38" s="50" customFormat="1" ht="30" customHeight="1" thickBot="1" x14ac:dyDescent="0.25">
      <c r="A9" s="123"/>
      <c r="B9" s="123"/>
      <c r="C9" s="16"/>
      <c r="D9" s="49"/>
      <c r="E9" s="16"/>
      <c r="F9" s="49"/>
      <c r="G9" s="16"/>
      <c r="H9" s="49"/>
      <c r="I9" s="16"/>
      <c r="J9" s="49"/>
      <c r="K9" s="16"/>
      <c r="L9" s="49"/>
      <c r="M9" s="16"/>
      <c r="N9" s="49"/>
      <c r="O9" s="16"/>
      <c r="P9" s="15">
        <f t="shared" ref="P9" si="0">SUM(P8)</f>
        <v>0</v>
      </c>
      <c r="Q9" s="16">
        <f t="shared" ref="Q9" si="1">SUM(Q8)</f>
        <v>0</v>
      </c>
      <c r="R9" s="15">
        <f t="shared" ref="R9" si="2">SUM(R8)</f>
        <v>0</v>
      </c>
      <c r="S9" s="16"/>
      <c r="T9" s="15">
        <f>SUM(T8)</f>
        <v>0</v>
      </c>
      <c r="U9" s="16"/>
      <c r="V9" s="15">
        <f t="shared" ref="V9:AB9" si="3">SUM(V8)</f>
        <v>0</v>
      </c>
      <c r="W9" s="16">
        <f t="shared" si="3"/>
        <v>0</v>
      </c>
      <c r="X9" s="15">
        <f t="shared" si="3"/>
        <v>0</v>
      </c>
      <c r="Y9" s="16">
        <f t="shared" si="3"/>
        <v>0</v>
      </c>
      <c r="Z9" s="15">
        <f t="shared" si="3"/>
        <v>0</v>
      </c>
      <c r="AA9" s="16">
        <f t="shared" si="3"/>
        <v>0</v>
      </c>
      <c r="AB9" s="15">
        <f t="shared" si="3"/>
        <v>0</v>
      </c>
      <c r="AC9" s="16"/>
      <c r="AD9" s="15">
        <f>SUM(AD8)</f>
        <v>0</v>
      </c>
      <c r="AE9" s="16"/>
      <c r="AF9" s="49"/>
      <c r="AG9" s="16"/>
      <c r="AH9" s="15">
        <f>SUM(AH8)</f>
        <v>0</v>
      </c>
      <c r="AI9" s="16"/>
      <c r="AJ9" s="15">
        <f>SUM(AJ8)</f>
        <v>0</v>
      </c>
      <c r="AK9" s="16"/>
      <c r="AL9" s="60">
        <v>0</v>
      </c>
    </row>
  </sheetData>
  <mergeCells count="27">
    <mergeCell ref="V6:X6"/>
    <mergeCell ref="Z6:AB6"/>
    <mergeCell ref="A8:B8"/>
    <mergeCell ref="A9:B9"/>
    <mergeCell ref="T6:T7"/>
    <mergeCell ref="R6:R7"/>
    <mergeCell ref="P6:P7"/>
    <mergeCell ref="D6:D7"/>
    <mergeCell ref="F6:F7"/>
    <mergeCell ref="H6:H7"/>
    <mergeCell ref="J6:J7"/>
    <mergeCell ref="L6:L7"/>
    <mergeCell ref="N6:N7"/>
    <mergeCell ref="A6:B7"/>
    <mergeCell ref="A1:AL1"/>
    <mergeCell ref="A2:AL2"/>
    <mergeCell ref="A3:AL3"/>
    <mergeCell ref="A5:O5"/>
    <mergeCell ref="P5:T5"/>
    <mergeCell ref="V5:AB5"/>
    <mergeCell ref="AD5:AL5"/>
    <mergeCell ref="A4:AL4"/>
    <mergeCell ref="AD6:AD7"/>
    <mergeCell ref="AF6:AF7"/>
    <mergeCell ref="AH6:AH7"/>
    <mergeCell ref="AJ6:AJ7"/>
    <mergeCell ref="AL6:AL7"/>
  </mergeCells>
  <pageMargins left="0.39" right="0.39" top="0.39" bottom="0.39" header="0" footer="0"/>
  <pageSetup scale="3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W29"/>
  <sheetViews>
    <sheetView rightToLeft="1" tabSelected="1" topLeftCell="A10" zoomScaleNormal="100" workbookViewId="0">
      <selection activeCell="O19" sqref="O19"/>
    </sheetView>
  </sheetViews>
  <sheetFormatPr defaultRowHeight="30" customHeight="1" x14ac:dyDescent="0.2"/>
  <cols>
    <col min="1" max="1" width="30.140625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8.28515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3.85546875" customWidth="1"/>
    <col min="40" max="40" width="0.7109375" customWidth="1"/>
    <col min="41" max="41" width="9.140625" customWidth="1"/>
    <col min="42" max="42" width="0.5703125" customWidth="1"/>
    <col min="43" max="43" width="3.7109375" customWidth="1"/>
    <col min="44" max="44" width="0.425781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30" customHeight="1" x14ac:dyDescent="0.2">
      <c r="A1" s="123" t="s">
        <v>141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</row>
    <row r="2" spans="1:49" ht="30" customHeight="1" x14ac:dyDescent="0.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</row>
    <row r="3" spans="1:49" ht="30" customHeight="1" x14ac:dyDescent="0.2">
      <c r="A3" s="123" t="s">
        <v>170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</row>
    <row r="4" spans="1:49" ht="9.75" customHeight="1" x14ac:dyDescent="0.2"/>
    <row r="5" spans="1:49" ht="30" customHeight="1" x14ac:dyDescent="0.2">
      <c r="A5" s="114" t="s">
        <v>44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</row>
    <row r="6" spans="1:49" ht="30" customHeight="1" x14ac:dyDescent="0.2">
      <c r="I6" s="124" t="s">
        <v>156</v>
      </c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C6" s="124" t="s">
        <v>171</v>
      </c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</row>
    <row r="7" spans="1:49" ht="30" customHeight="1" x14ac:dyDescent="0.2">
      <c r="A7" s="124" t="s">
        <v>45</v>
      </c>
      <c r="B7" s="124"/>
      <c r="C7" s="124"/>
      <c r="D7" s="124"/>
      <c r="E7" s="124"/>
      <c r="F7" s="124"/>
      <c r="G7" s="124"/>
      <c r="I7" s="124" t="s">
        <v>46</v>
      </c>
      <c r="J7" s="124"/>
      <c r="K7" s="124"/>
      <c r="M7" s="124" t="s">
        <v>47</v>
      </c>
      <c r="N7" s="124"/>
      <c r="O7" s="124"/>
      <c r="Q7" s="124" t="s">
        <v>48</v>
      </c>
      <c r="R7" s="124"/>
      <c r="S7" s="124"/>
      <c r="T7" s="124"/>
      <c r="U7" s="124"/>
      <c r="W7" s="124" t="s">
        <v>49</v>
      </c>
      <c r="X7" s="124"/>
      <c r="Y7" s="124"/>
      <c r="Z7" s="124"/>
      <c r="AA7" s="124"/>
      <c r="AC7" s="124" t="s">
        <v>46</v>
      </c>
      <c r="AD7" s="124"/>
      <c r="AE7" s="124"/>
      <c r="AF7" s="124"/>
      <c r="AG7" s="124"/>
      <c r="AI7" s="124" t="s">
        <v>47</v>
      </c>
      <c r="AJ7" s="124"/>
      <c r="AK7" s="124"/>
      <c r="AM7" s="124" t="s">
        <v>48</v>
      </c>
      <c r="AN7" s="124"/>
      <c r="AO7" s="124"/>
      <c r="AQ7" s="124" t="s">
        <v>49</v>
      </c>
      <c r="AR7" s="124"/>
      <c r="AS7" s="124"/>
    </row>
    <row r="8" spans="1:49" ht="30" customHeight="1" x14ac:dyDescent="0.2">
      <c r="A8" s="11"/>
      <c r="B8" s="11"/>
      <c r="C8" s="11"/>
      <c r="D8" s="11"/>
      <c r="E8" s="11"/>
      <c r="F8" s="11"/>
      <c r="G8" s="11"/>
      <c r="I8" s="11"/>
      <c r="J8" s="11"/>
      <c r="K8" s="11"/>
      <c r="M8" s="11"/>
      <c r="N8" s="11"/>
      <c r="O8" s="11"/>
      <c r="Q8" s="11"/>
      <c r="R8" s="11"/>
      <c r="S8" s="11"/>
      <c r="T8" s="11"/>
      <c r="U8" s="11"/>
      <c r="W8" s="11"/>
      <c r="X8" s="11"/>
      <c r="Y8" s="11"/>
      <c r="Z8" s="11"/>
      <c r="AA8" s="11"/>
      <c r="AC8" s="11"/>
      <c r="AD8" s="11"/>
      <c r="AE8" s="11"/>
      <c r="AF8" s="11"/>
      <c r="AG8" s="11"/>
      <c r="AI8" s="11"/>
      <c r="AJ8" s="11"/>
      <c r="AK8" s="11"/>
      <c r="AM8" s="11"/>
      <c r="AN8" s="11"/>
      <c r="AO8" s="11"/>
      <c r="AQ8" s="11"/>
      <c r="AR8" s="11"/>
      <c r="AS8" s="11"/>
    </row>
    <row r="9" spans="1:49" ht="30" customHeight="1" x14ac:dyDescent="0.2">
      <c r="A9" s="114" t="s">
        <v>50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</row>
    <row r="10" spans="1:49" ht="30" customHeight="1" x14ac:dyDescent="0.2">
      <c r="C10" s="124" t="s">
        <v>156</v>
      </c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Y10" s="124" t="s">
        <v>171</v>
      </c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</row>
    <row r="11" spans="1:49" ht="30" customHeight="1" x14ac:dyDescent="0.2">
      <c r="A11" s="1" t="s">
        <v>45</v>
      </c>
      <c r="C11" s="3" t="s">
        <v>51</v>
      </c>
      <c r="D11" s="2"/>
      <c r="E11" s="3" t="s">
        <v>52</v>
      </c>
      <c r="F11" s="2"/>
      <c r="G11" s="125" t="s">
        <v>53</v>
      </c>
      <c r="H11" s="125"/>
      <c r="I11" s="125"/>
      <c r="J11" s="2"/>
      <c r="K11" s="125" t="s">
        <v>54</v>
      </c>
      <c r="L11" s="125"/>
      <c r="M11" s="125"/>
      <c r="N11" s="2"/>
      <c r="O11" s="125" t="s">
        <v>47</v>
      </c>
      <c r="P11" s="125"/>
      <c r="Q11" s="125"/>
      <c r="R11" s="2"/>
      <c r="S11" s="125" t="s">
        <v>48</v>
      </c>
      <c r="T11" s="125"/>
      <c r="U11" s="125"/>
      <c r="V11" s="125"/>
      <c r="W11" s="125"/>
      <c r="Y11" s="125" t="s">
        <v>51</v>
      </c>
      <c r="Z11" s="125"/>
      <c r="AA11" s="125"/>
      <c r="AB11" s="125"/>
      <c r="AC11" s="125"/>
      <c r="AD11" s="2"/>
      <c r="AE11" s="125" t="s">
        <v>52</v>
      </c>
      <c r="AF11" s="125"/>
      <c r="AG11" s="125"/>
      <c r="AH11" s="125"/>
      <c r="AI11" s="125"/>
      <c r="AJ11" s="2"/>
      <c r="AK11" s="125" t="s">
        <v>53</v>
      </c>
      <c r="AL11" s="125"/>
      <c r="AM11" s="125"/>
      <c r="AN11" s="2"/>
      <c r="AO11" s="125" t="s">
        <v>54</v>
      </c>
      <c r="AP11" s="125"/>
      <c r="AQ11" s="125"/>
      <c r="AR11" s="2"/>
      <c r="AS11" s="125" t="s">
        <v>47</v>
      </c>
      <c r="AT11" s="125"/>
      <c r="AU11" s="2"/>
      <c r="AV11" s="3" t="s">
        <v>48</v>
      </c>
    </row>
    <row r="12" spans="1:49" ht="30" customHeight="1" x14ac:dyDescent="0.2">
      <c r="A12" s="44" t="s">
        <v>198</v>
      </c>
      <c r="B12" s="14"/>
      <c r="C12" s="44"/>
      <c r="D12" s="14"/>
      <c r="E12" s="44" t="s">
        <v>56</v>
      </c>
      <c r="F12" s="14"/>
      <c r="G12" s="126" t="s">
        <v>56</v>
      </c>
      <c r="H12" s="126"/>
      <c r="I12" s="126"/>
      <c r="J12" s="14"/>
      <c r="K12" s="129" t="s">
        <v>56</v>
      </c>
      <c r="L12" s="129"/>
      <c r="M12" s="129"/>
      <c r="N12" s="14"/>
      <c r="O12" s="129" t="s">
        <v>56</v>
      </c>
      <c r="P12" s="129"/>
      <c r="Q12" s="129"/>
      <c r="R12" s="14"/>
      <c r="S12" s="126" t="s">
        <v>56</v>
      </c>
      <c r="T12" s="126"/>
      <c r="U12" s="126"/>
      <c r="V12" s="126"/>
      <c r="W12" s="126"/>
      <c r="X12" s="14"/>
      <c r="Y12" s="127" t="s">
        <v>55</v>
      </c>
      <c r="Z12" s="127"/>
      <c r="AA12" s="127"/>
      <c r="AB12" s="127"/>
      <c r="AC12" s="127"/>
      <c r="AD12" s="14"/>
      <c r="AE12" s="126" t="s">
        <v>57</v>
      </c>
      <c r="AF12" s="126"/>
      <c r="AG12" s="126"/>
      <c r="AH12" s="126"/>
      <c r="AI12" s="126"/>
      <c r="AJ12" s="14"/>
      <c r="AK12" s="126"/>
      <c r="AL12" s="126"/>
      <c r="AM12" s="126"/>
      <c r="AN12" s="14"/>
      <c r="AO12" s="128">
        <v>75000</v>
      </c>
      <c r="AP12" s="128"/>
      <c r="AQ12" s="128"/>
      <c r="AR12" s="14"/>
      <c r="AS12" s="129">
        <v>2600</v>
      </c>
      <c r="AT12" s="129"/>
      <c r="AU12" s="14"/>
      <c r="AV12" s="44" t="s">
        <v>205</v>
      </c>
    </row>
    <row r="13" spans="1:49" ht="30" customHeight="1" x14ac:dyDescent="0.2">
      <c r="A13" s="158" t="s">
        <v>199</v>
      </c>
      <c r="B13" s="161"/>
      <c r="C13" s="158"/>
      <c r="D13" s="161"/>
      <c r="E13" s="158" t="s">
        <v>56</v>
      </c>
      <c r="F13" s="161"/>
      <c r="G13" s="159" t="s">
        <v>56</v>
      </c>
      <c r="H13" s="159"/>
      <c r="I13" s="159"/>
      <c r="J13" s="161"/>
      <c r="K13" s="160" t="s">
        <v>56</v>
      </c>
      <c r="L13" s="160"/>
      <c r="M13" s="160"/>
      <c r="N13" s="161"/>
      <c r="O13" s="160" t="s">
        <v>56</v>
      </c>
      <c r="P13" s="160"/>
      <c r="Q13" s="160"/>
      <c r="R13" s="161"/>
      <c r="S13" s="159" t="s">
        <v>56</v>
      </c>
      <c r="T13" s="159"/>
      <c r="U13" s="159"/>
      <c r="V13" s="159"/>
      <c r="W13" s="159"/>
      <c r="X13" s="161"/>
      <c r="Y13" s="159" t="s">
        <v>55</v>
      </c>
      <c r="Z13" s="159"/>
      <c r="AA13" s="159"/>
      <c r="AB13" s="159"/>
      <c r="AC13" s="159"/>
      <c r="AD13" s="161"/>
      <c r="AE13" s="159" t="s">
        <v>57</v>
      </c>
      <c r="AF13" s="159"/>
      <c r="AG13" s="159"/>
      <c r="AH13" s="159"/>
      <c r="AI13" s="159"/>
      <c r="AJ13" s="161"/>
      <c r="AK13" s="159"/>
      <c r="AL13" s="159"/>
      <c r="AM13" s="159"/>
      <c r="AN13" s="161"/>
      <c r="AO13" s="160">
        <v>2000</v>
      </c>
      <c r="AP13" s="160"/>
      <c r="AQ13" s="160"/>
      <c r="AR13" s="161"/>
      <c r="AS13" s="160">
        <v>3000</v>
      </c>
      <c r="AT13" s="160"/>
      <c r="AU13" s="161"/>
      <c r="AV13" s="158" t="s">
        <v>205</v>
      </c>
    </row>
    <row r="14" spans="1:49" ht="30" customHeight="1" x14ac:dyDescent="0.2">
      <c r="A14" s="158" t="s">
        <v>200</v>
      </c>
      <c r="B14" s="161"/>
      <c r="C14" s="158"/>
      <c r="D14" s="161"/>
      <c r="E14" s="158" t="s">
        <v>56</v>
      </c>
      <c r="F14" s="161"/>
      <c r="G14" s="159" t="s">
        <v>56</v>
      </c>
      <c r="H14" s="159"/>
      <c r="I14" s="159"/>
      <c r="J14" s="161"/>
      <c r="K14" s="160" t="s">
        <v>56</v>
      </c>
      <c r="L14" s="160"/>
      <c r="M14" s="160"/>
      <c r="N14" s="161"/>
      <c r="O14" s="160" t="s">
        <v>56</v>
      </c>
      <c r="P14" s="160"/>
      <c r="Q14" s="160"/>
      <c r="R14" s="161"/>
      <c r="S14" s="159" t="s">
        <v>56</v>
      </c>
      <c r="T14" s="159"/>
      <c r="U14" s="159"/>
      <c r="V14" s="159"/>
      <c r="W14" s="159"/>
      <c r="X14" s="161"/>
      <c r="Y14" s="159" t="s">
        <v>55</v>
      </c>
      <c r="Z14" s="159"/>
      <c r="AA14" s="159"/>
      <c r="AB14" s="159"/>
      <c r="AC14" s="159"/>
      <c r="AD14" s="161"/>
      <c r="AE14" s="159" t="s">
        <v>57</v>
      </c>
      <c r="AF14" s="159"/>
      <c r="AG14" s="159"/>
      <c r="AH14" s="159"/>
      <c r="AI14" s="159"/>
      <c r="AJ14" s="161"/>
      <c r="AK14" s="159"/>
      <c r="AL14" s="159"/>
      <c r="AM14" s="159"/>
      <c r="AN14" s="161"/>
      <c r="AO14" s="160">
        <v>2000</v>
      </c>
      <c r="AP14" s="160"/>
      <c r="AQ14" s="160"/>
      <c r="AR14" s="161"/>
      <c r="AS14" s="160">
        <v>3250</v>
      </c>
      <c r="AT14" s="160"/>
      <c r="AU14" s="161"/>
      <c r="AV14" s="158" t="s">
        <v>205</v>
      </c>
    </row>
    <row r="15" spans="1:49" ht="30" customHeight="1" x14ac:dyDescent="0.2">
      <c r="A15" s="158" t="s">
        <v>201</v>
      </c>
      <c r="B15" s="14"/>
      <c r="C15" s="158"/>
      <c r="D15" s="14"/>
      <c r="E15" s="158" t="s">
        <v>56</v>
      </c>
      <c r="F15" s="14"/>
      <c r="G15" s="159" t="s">
        <v>56</v>
      </c>
      <c r="H15" s="159"/>
      <c r="I15" s="159"/>
      <c r="J15" s="14"/>
      <c r="K15" s="160" t="s">
        <v>56</v>
      </c>
      <c r="L15" s="160"/>
      <c r="M15" s="160"/>
      <c r="N15" s="14"/>
      <c r="O15" s="160" t="s">
        <v>56</v>
      </c>
      <c r="P15" s="160"/>
      <c r="Q15" s="160"/>
      <c r="R15" s="14"/>
      <c r="S15" s="159" t="s">
        <v>56</v>
      </c>
      <c r="T15" s="159"/>
      <c r="U15" s="159"/>
      <c r="V15" s="159"/>
      <c r="W15" s="159"/>
      <c r="X15" s="14"/>
      <c r="Y15" s="127" t="s">
        <v>55</v>
      </c>
      <c r="Z15" s="127"/>
      <c r="AA15" s="127"/>
      <c r="AB15" s="127"/>
      <c r="AC15" s="127"/>
      <c r="AD15" s="14"/>
      <c r="AE15" s="159" t="s">
        <v>57</v>
      </c>
      <c r="AF15" s="159"/>
      <c r="AG15" s="159"/>
      <c r="AH15" s="159"/>
      <c r="AI15" s="159"/>
      <c r="AJ15" s="14"/>
      <c r="AK15" s="159"/>
      <c r="AL15" s="159"/>
      <c r="AM15" s="159"/>
      <c r="AN15" s="14"/>
      <c r="AO15" s="128">
        <v>10003000</v>
      </c>
      <c r="AP15" s="128"/>
      <c r="AQ15" s="128"/>
      <c r="AR15" s="14"/>
      <c r="AS15" s="160">
        <v>3500</v>
      </c>
      <c r="AT15" s="160"/>
      <c r="AU15" s="14"/>
      <c r="AV15" s="158" t="s">
        <v>205</v>
      </c>
    </row>
    <row r="16" spans="1:49" ht="30" customHeight="1" x14ac:dyDescent="0.2">
      <c r="A16" s="158" t="s">
        <v>202</v>
      </c>
      <c r="B16" s="161"/>
      <c r="C16" s="158"/>
      <c r="D16" s="161"/>
      <c r="E16" s="158" t="s">
        <v>56</v>
      </c>
      <c r="F16" s="161"/>
      <c r="G16" s="159" t="s">
        <v>56</v>
      </c>
      <c r="H16" s="159"/>
      <c r="I16" s="159"/>
      <c r="J16" s="161"/>
      <c r="K16" s="160" t="s">
        <v>56</v>
      </c>
      <c r="L16" s="160"/>
      <c r="M16" s="160"/>
      <c r="N16" s="161"/>
      <c r="O16" s="160" t="s">
        <v>56</v>
      </c>
      <c r="P16" s="160"/>
      <c r="Q16" s="160"/>
      <c r="R16" s="161"/>
      <c r="S16" s="159" t="s">
        <v>56</v>
      </c>
      <c r="T16" s="159"/>
      <c r="U16" s="159"/>
      <c r="V16" s="159"/>
      <c r="W16" s="159"/>
      <c r="X16" s="161"/>
      <c r="Y16" s="159" t="s">
        <v>55</v>
      </c>
      <c r="Z16" s="159"/>
      <c r="AA16" s="159"/>
      <c r="AB16" s="159"/>
      <c r="AC16" s="159"/>
      <c r="AD16" s="161"/>
      <c r="AE16" s="159" t="s">
        <v>57</v>
      </c>
      <c r="AF16" s="159"/>
      <c r="AG16" s="159"/>
      <c r="AH16" s="159"/>
      <c r="AI16" s="159"/>
      <c r="AJ16" s="161"/>
      <c r="AK16" s="159"/>
      <c r="AL16" s="159"/>
      <c r="AM16" s="159"/>
      <c r="AN16" s="161"/>
      <c r="AO16" s="160">
        <v>21000</v>
      </c>
      <c r="AP16" s="160"/>
      <c r="AQ16" s="160"/>
      <c r="AR16" s="161"/>
      <c r="AS16" s="160">
        <v>3750</v>
      </c>
      <c r="AT16" s="160"/>
      <c r="AU16" s="161"/>
      <c r="AV16" s="158" t="s">
        <v>205</v>
      </c>
    </row>
    <row r="17" spans="1:49" ht="30" customHeight="1" x14ac:dyDescent="0.2">
      <c r="A17" s="158" t="s">
        <v>203</v>
      </c>
      <c r="B17" s="14"/>
      <c r="C17" s="158"/>
      <c r="D17" s="14"/>
      <c r="E17" s="158" t="s">
        <v>56</v>
      </c>
      <c r="F17" s="14"/>
      <c r="G17" s="159" t="s">
        <v>56</v>
      </c>
      <c r="H17" s="159"/>
      <c r="I17" s="159"/>
      <c r="J17" s="14"/>
      <c r="K17" s="160" t="s">
        <v>56</v>
      </c>
      <c r="L17" s="160"/>
      <c r="M17" s="160"/>
      <c r="N17" s="14"/>
      <c r="O17" s="160" t="s">
        <v>56</v>
      </c>
      <c r="P17" s="160"/>
      <c r="Q17" s="160"/>
      <c r="R17" s="14"/>
      <c r="S17" s="159" t="s">
        <v>56</v>
      </c>
      <c r="T17" s="159"/>
      <c r="U17" s="159"/>
      <c r="V17" s="159"/>
      <c r="W17" s="159"/>
      <c r="X17" s="14"/>
      <c r="Y17" s="127" t="s">
        <v>55</v>
      </c>
      <c r="Z17" s="127"/>
      <c r="AA17" s="127"/>
      <c r="AB17" s="127"/>
      <c r="AC17" s="127"/>
      <c r="AD17" s="14"/>
      <c r="AE17" s="159" t="s">
        <v>57</v>
      </c>
      <c r="AF17" s="159"/>
      <c r="AG17" s="159"/>
      <c r="AH17" s="159"/>
      <c r="AI17" s="159"/>
      <c r="AJ17" s="14"/>
      <c r="AK17" s="159" t="s">
        <v>56</v>
      </c>
      <c r="AL17" s="159"/>
      <c r="AM17" s="159"/>
      <c r="AN17" s="14"/>
      <c r="AO17" s="128">
        <v>2050000</v>
      </c>
      <c r="AP17" s="128"/>
      <c r="AQ17" s="128"/>
      <c r="AR17" s="14"/>
      <c r="AS17" s="160">
        <v>4000</v>
      </c>
      <c r="AT17" s="160"/>
      <c r="AU17" s="14"/>
      <c r="AV17" s="158" t="s">
        <v>205</v>
      </c>
    </row>
    <row r="18" spans="1:49" ht="30" customHeight="1" x14ac:dyDescent="0.2">
      <c r="A18" s="45" t="s">
        <v>204</v>
      </c>
      <c r="B18" s="14"/>
      <c r="C18" s="45"/>
      <c r="D18" s="14"/>
      <c r="E18" s="158" t="s">
        <v>56</v>
      </c>
      <c r="F18" s="14"/>
      <c r="G18" s="127" t="s">
        <v>56</v>
      </c>
      <c r="H18" s="127"/>
      <c r="I18" s="127"/>
      <c r="J18" s="14"/>
      <c r="K18" s="128" t="s">
        <v>56</v>
      </c>
      <c r="L18" s="128"/>
      <c r="M18" s="128"/>
      <c r="N18" s="14"/>
      <c r="O18" s="128" t="s">
        <v>56</v>
      </c>
      <c r="P18" s="128"/>
      <c r="Q18" s="128"/>
      <c r="R18" s="14"/>
      <c r="S18" s="127" t="s">
        <v>56</v>
      </c>
      <c r="T18" s="127"/>
      <c r="U18" s="127"/>
      <c r="V18" s="127"/>
      <c r="W18" s="127"/>
      <c r="X18" s="14"/>
      <c r="Y18" s="127" t="s">
        <v>55</v>
      </c>
      <c r="Z18" s="127"/>
      <c r="AA18" s="127"/>
      <c r="AB18" s="127"/>
      <c r="AC18" s="127"/>
      <c r="AD18" s="14"/>
      <c r="AE18" s="159" t="s">
        <v>57</v>
      </c>
      <c r="AF18" s="159"/>
      <c r="AG18" s="159"/>
      <c r="AH18" s="159"/>
      <c r="AI18" s="159"/>
      <c r="AJ18" s="14"/>
      <c r="AK18" s="127" t="s">
        <v>56</v>
      </c>
      <c r="AL18" s="127"/>
      <c r="AM18" s="127"/>
      <c r="AN18" s="14"/>
      <c r="AO18" s="128">
        <v>20000</v>
      </c>
      <c r="AP18" s="128"/>
      <c r="AQ18" s="128"/>
      <c r="AR18" s="14"/>
      <c r="AS18" s="128">
        <v>4500</v>
      </c>
      <c r="AT18" s="128"/>
      <c r="AU18" s="14"/>
      <c r="AV18" s="158" t="s">
        <v>205</v>
      </c>
    </row>
    <row r="19" spans="1:49" s="25" customFormat="1" ht="30" customHeight="1" x14ac:dyDescent="0.2">
      <c r="A19" s="153" t="s">
        <v>163</v>
      </c>
      <c r="B19" s="35"/>
      <c r="C19" s="153" t="s">
        <v>55</v>
      </c>
      <c r="D19" s="35"/>
      <c r="E19" s="153" t="s">
        <v>57</v>
      </c>
      <c r="F19" s="35"/>
      <c r="G19" s="162" t="s">
        <v>56</v>
      </c>
      <c r="H19" s="162"/>
      <c r="I19" s="162"/>
      <c r="J19" s="35"/>
      <c r="K19" s="145">
        <v>6110000</v>
      </c>
      <c r="L19" s="145"/>
      <c r="M19" s="145"/>
      <c r="N19" s="35"/>
      <c r="O19" s="157">
        <v>3750</v>
      </c>
      <c r="P19" s="157"/>
      <c r="Q19" s="157"/>
      <c r="R19" s="35"/>
      <c r="S19" s="162" t="s">
        <v>166</v>
      </c>
      <c r="T19" s="162" t="s">
        <v>166</v>
      </c>
      <c r="U19" s="162" t="s">
        <v>166</v>
      </c>
      <c r="V19" s="162" t="s">
        <v>166</v>
      </c>
      <c r="W19" s="162" t="s">
        <v>166</v>
      </c>
      <c r="X19" s="35"/>
      <c r="Y19" s="162" t="s">
        <v>55</v>
      </c>
      <c r="Z19" s="162"/>
      <c r="AA19" s="162"/>
      <c r="AB19" s="162"/>
      <c r="AC19" s="162"/>
      <c r="AD19" s="35"/>
      <c r="AE19" s="162" t="s">
        <v>57</v>
      </c>
      <c r="AF19" s="162"/>
      <c r="AG19" s="162"/>
      <c r="AH19" s="162"/>
      <c r="AI19" s="162"/>
      <c r="AJ19" s="35"/>
      <c r="AK19" s="162" t="s">
        <v>56</v>
      </c>
      <c r="AL19" s="162"/>
      <c r="AM19" s="162"/>
      <c r="AN19" s="35"/>
      <c r="AO19" s="145">
        <v>12069111</v>
      </c>
      <c r="AP19" s="145"/>
      <c r="AQ19" s="145"/>
      <c r="AR19" s="35"/>
      <c r="AS19" s="145">
        <v>3750</v>
      </c>
      <c r="AT19" s="145"/>
      <c r="AU19" s="35"/>
      <c r="AV19" s="153" t="s">
        <v>166</v>
      </c>
    </row>
    <row r="20" spans="1:49" s="25" customFormat="1" ht="30" customHeight="1" x14ac:dyDescent="0.2">
      <c r="A20" s="153" t="s">
        <v>164</v>
      </c>
      <c r="B20" s="35"/>
      <c r="C20" s="153" t="s">
        <v>55</v>
      </c>
      <c r="D20" s="35"/>
      <c r="E20" s="153" t="s">
        <v>57</v>
      </c>
      <c r="F20" s="35"/>
      <c r="G20" s="162" t="s">
        <v>56</v>
      </c>
      <c r="H20" s="162"/>
      <c r="I20" s="162"/>
      <c r="J20" s="35"/>
      <c r="K20" s="145">
        <v>10116000</v>
      </c>
      <c r="L20" s="145"/>
      <c r="M20" s="145"/>
      <c r="N20" s="35"/>
      <c r="O20" s="157">
        <v>4000</v>
      </c>
      <c r="P20" s="157"/>
      <c r="Q20" s="157"/>
      <c r="R20" s="35"/>
      <c r="S20" s="162" t="s">
        <v>166</v>
      </c>
      <c r="T20" s="162" t="s">
        <v>166</v>
      </c>
      <c r="U20" s="162" t="s">
        <v>166</v>
      </c>
      <c r="V20" s="162" t="s">
        <v>166</v>
      </c>
      <c r="W20" s="162" t="s">
        <v>166</v>
      </c>
      <c r="X20" s="35"/>
      <c r="Y20" s="162" t="s">
        <v>55</v>
      </c>
      <c r="Z20" s="162"/>
      <c r="AA20" s="162"/>
      <c r="AB20" s="162"/>
      <c r="AC20" s="162"/>
      <c r="AD20" s="35"/>
      <c r="AE20" s="162" t="s">
        <v>57</v>
      </c>
      <c r="AF20" s="162"/>
      <c r="AG20" s="162"/>
      <c r="AH20" s="162"/>
      <c r="AI20" s="162"/>
      <c r="AJ20" s="35"/>
      <c r="AK20" s="162" t="s">
        <v>56</v>
      </c>
      <c r="AL20" s="162"/>
      <c r="AM20" s="162"/>
      <c r="AN20" s="35"/>
      <c r="AO20" s="145">
        <v>19884548</v>
      </c>
      <c r="AP20" s="145"/>
      <c r="AQ20" s="145"/>
      <c r="AR20" s="35"/>
      <c r="AS20" s="145">
        <v>4000</v>
      </c>
      <c r="AT20" s="145"/>
      <c r="AU20" s="35"/>
      <c r="AV20" s="153" t="s">
        <v>166</v>
      </c>
    </row>
    <row r="21" spans="1:49" s="25" customFormat="1" ht="30" customHeight="1" x14ac:dyDescent="0.2">
      <c r="A21" s="153" t="s">
        <v>59</v>
      </c>
      <c r="B21" s="35"/>
      <c r="C21" s="153" t="s">
        <v>55</v>
      </c>
      <c r="D21" s="35"/>
      <c r="E21" s="153" t="s">
        <v>57</v>
      </c>
      <c r="F21" s="35"/>
      <c r="G21" s="162" t="s">
        <v>56</v>
      </c>
      <c r="H21" s="162"/>
      <c r="I21" s="162"/>
      <c r="J21" s="35"/>
      <c r="K21" s="145">
        <v>24966000</v>
      </c>
      <c r="L21" s="145"/>
      <c r="M21" s="145"/>
      <c r="N21" s="35"/>
      <c r="O21" s="157">
        <v>6500</v>
      </c>
      <c r="P21" s="157"/>
      <c r="Q21" s="157"/>
      <c r="R21" s="35"/>
      <c r="S21" s="162" t="s">
        <v>58</v>
      </c>
      <c r="T21" s="162" t="s">
        <v>58</v>
      </c>
      <c r="U21" s="162" t="s">
        <v>58</v>
      </c>
      <c r="V21" s="162" t="s">
        <v>58</v>
      </c>
      <c r="W21" s="162" t="s">
        <v>58</v>
      </c>
      <c r="X21" s="35"/>
      <c r="Y21" s="162"/>
      <c r="Z21" s="162"/>
      <c r="AA21" s="162"/>
      <c r="AB21" s="162"/>
      <c r="AC21" s="162"/>
      <c r="AD21" s="35"/>
      <c r="AE21" s="162"/>
      <c r="AF21" s="162"/>
      <c r="AG21" s="162"/>
      <c r="AH21" s="162"/>
      <c r="AI21" s="162"/>
      <c r="AJ21" s="35"/>
      <c r="AK21" s="162" t="s">
        <v>56</v>
      </c>
      <c r="AL21" s="162"/>
      <c r="AM21" s="162"/>
      <c r="AN21" s="35"/>
      <c r="AO21" s="145" t="s">
        <v>56</v>
      </c>
      <c r="AP21" s="145"/>
      <c r="AQ21" s="145"/>
      <c r="AR21" s="35"/>
      <c r="AS21" s="145" t="s">
        <v>56</v>
      </c>
      <c r="AT21" s="145"/>
      <c r="AU21" s="35"/>
      <c r="AV21" s="153" t="s">
        <v>56</v>
      </c>
    </row>
    <row r="22" spans="1:49" s="25" customFormat="1" ht="30" customHeight="1" x14ac:dyDescent="0.2">
      <c r="A22" s="153" t="s">
        <v>161</v>
      </c>
      <c r="B22" s="35"/>
      <c r="C22" s="153" t="s">
        <v>55</v>
      </c>
      <c r="D22" s="35"/>
      <c r="E22" s="153" t="s">
        <v>57</v>
      </c>
      <c r="F22" s="35"/>
      <c r="G22" s="162" t="s">
        <v>56</v>
      </c>
      <c r="H22" s="162"/>
      <c r="I22" s="162"/>
      <c r="J22" s="35"/>
      <c r="K22" s="145">
        <v>604000</v>
      </c>
      <c r="L22" s="145"/>
      <c r="M22" s="145"/>
      <c r="N22" s="35"/>
      <c r="O22" s="157">
        <v>3250</v>
      </c>
      <c r="P22" s="157"/>
      <c r="Q22" s="157"/>
      <c r="R22" s="35"/>
      <c r="S22" s="162" t="s">
        <v>166</v>
      </c>
      <c r="T22" s="162" t="s">
        <v>166</v>
      </c>
      <c r="U22" s="162" t="s">
        <v>166</v>
      </c>
      <c r="V22" s="162" t="s">
        <v>166</v>
      </c>
      <c r="W22" s="162" t="s">
        <v>166</v>
      </c>
      <c r="X22" s="35"/>
      <c r="Y22" s="162"/>
      <c r="Z22" s="162"/>
      <c r="AA22" s="162"/>
      <c r="AB22" s="162"/>
      <c r="AC22" s="162"/>
      <c r="AD22" s="35"/>
      <c r="AE22" s="162"/>
      <c r="AF22" s="162"/>
      <c r="AG22" s="162"/>
      <c r="AH22" s="162"/>
      <c r="AI22" s="162"/>
      <c r="AJ22" s="35"/>
      <c r="AK22" s="162" t="s">
        <v>56</v>
      </c>
      <c r="AL22" s="162"/>
      <c r="AM22" s="162"/>
      <c r="AN22" s="35"/>
      <c r="AO22" s="145" t="s">
        <v>56</v>
      </c>
      <c r="AP22" s="145"/>
      <c r="AQ22" s="145"/>
      <c r="AR22" s="35"/>
      <c r="AS22" s="145" t="s">
        <v>56</v>
      </c>
      <c r="AT22" s="145"/>
      <c r="AU22" s="35"/>
      <c r="AV22" s="153" t="s">
        <v>56</v>
      </c>
    </row>
    <row r="23" spans="1:49" s="25" customFormat="1" ht="30" customHeight="1" x14ac:dyDescent="0.2">
      <c r="A23" s="153" t="s">
        <v>162</v>
      </c>
      <c r="B23" s="35"/>
      <c r="C23" s="153" t="s">
        <v>55</v>
      </c>
      <c r="D23" s="35"/>
      <c r="E23" s="153" t="s">
        <v>57</v>
      </c>
      <c r="F23" s="35"/>
      <c r="G23" s="162" t="s">
        <v>56</v>
      </c>
      <c r="H23" s="162"/>
      <c r="I23" s="162"/>
      <c r="J23" s="35"/>
      <c r="K23" s="145">
        <v>1174000</v>
      </c>
      <c r="L23" s="145"/>
      <c r="M23" s="145"/>
      <c r="N23" s="35"/>
      <c r="O23" s="157">
        <v>3500</v>
      </c>
      <c r="P23" s="157"/>
      <c r="Q23" s="157"/>
      <c r="R23" s="35"/>
      <c r="S23" s="162" t="s">
        <v>166</v>
      </c>
      <c r="T23" s="162" t="s">
        <v>166</v>
      </c>
      <c r="U23" s="162" t="s">
        <v>166</v>
      </c>
      <c r="V23" s="162" t="s">
        <v>166</v>
      </c>
      <c r="W23" s="162" t="s">
        <v>166</v>
      </c>
      <c r="X23" s="35"/>
      <c r="Y23" s="162"/>
      <c r="Z23" s="162"/>
      <c r="AA23" s="162"/>
      <c r="AB23" s="162"/>
      <c r="AC23" s="162"/>
      <c r="AD23" s="35"/>
      <c r="AE23" s="162"/>
      <c r="AF23" s="162"/>
      <c r="AG23" s="162"/>
      <c r="AH23" s="162"/>
      <c r="AI23" s="162"/>
      <c r="AJ23" s="35"/>
      <c r="AK23" s="162" t="s">
        <v>56</v>
      </c>
      <c r="AL23" s="162"/>
      <c r="AM23" s="162"/>
      <c r="AN23" s="35"/>
      <c r="AO23" s="145" t="s">
        <v>56</v>
      </c>
      <c r="AP23" s="145"/>
      <c r="AQ23" s="145"/>
      <c r="AR23" s="35"/>
      <c r="AS23" s="145" t="s">
        <v>56</v>
      </c>
      <c r="AT23" s="145"/>
      <c r="AU23" s="35"/>
      <c r="AV23" s="153" t="s">
        <v>56</v>
      </c>
    </row>
    <row r="24" spans="1:49" s="25" customFormat="1" ht="30" customHeight="1" x14ac:dyDescent="0.2">
      <c r="A24" s="153" t="s">
        <v>165</v>
      </c>
      <c r="B24" s="35"/>
      <c r="C24" s="153" t="s">
        <v>55</v>
      </c>
      <c r="D24" s="35"/>
      <c r="E24" s="153" t="s">
        <v>57</v>
      </c>
      <c r="F24" s="35"/>
      <c r="G24" s="162" t="s">
        <v>56</v>
      </c>
      <c r="H24" s="162"/>
      <c r="I24" s="162"/>
      <c r="J24" s="35"/>
      <c r="K24" s="145">
        <v>20000</v>
      </c>
      <c r="L24" s="145"/>
      <c r="M24" s="145"/>
      <c r="N24" s="35"/>
      <c r="O24" s="157">
        <v>4500</v>
      </c>
      <c r="P24" s="157"/>
      <c r="Q24" s="157"/>
      <c r="R24" s="35"/>
      <c r="S24" s="162" t="s">
        <v>166</v>
      </c>
      <c r="T24" s="162" t="s">
        <v>166</v>
      </c>
      <c r="U24" s="162" t="s">
        <v>166</v>
      </c>
      <c r="V24" s="162" t="s">
        <v>166</v>
      </c>
      <c r="W24" s="162" t="s">
        <v>166</v>
      </c>
      <c r="X24" s="35"/>
      <c r="Y24" s="162"/>
      <c r="Z24" s="162"/>
      <c r="AA24" s="162"/>
      <c r="AB24" s="162"/>
      <c r="AC24" s="162"/>
      <c r="AD24" s="35"/>
      <c r="AE24" s="162"/>
      <c r="AF24" s="162"/>
      <c r="AG24" s="162"/>
      <c r="AH24" s="162"/>
      <c r="AI24" s="162"/>
      <c r="AJ24" s="35"/>
      <c r="AK24" s="162" t="s">
        <v>56</v>
      </c>
      <c r="AL24" s="162"/>
      <c r="AM24" s="162"/>
      <c r="AN24" s="35"/>
      <c r="AO24" s="145" t="s">
        <v>56</v>
      </c>
      <c r="AP24" s="145"/>
      <c r="AQ24" s="145"/>
      <c r="AR24" s="35"/>
      <c r="AS24" s="145" t="s">
        <v>56</v>
      </c>
      <c r="AT24" s="145"/>
      <c r="AU24" s="35"/>
      <c r="AV24" s="153" t="s">
        <v>56</v>
      </c>
    </row>
    <row r="25" spans="1:49" s="25" customFormat="1" ht="30" customHeight="1" x14ac:dyDescent="0.2">
      <c r="A25" s="153" t="s">
        <v>159</v>
      </c>
      <c r="B25" s="35"/>
      <c r="C25" s="153" t="s">
        <v>55</v>
      </c>
      <c r="D25" s="35"/>
      <c r="E25" s="153" t="s">
        <v>60</v>
      </c>
      <c r="F25" s="35"/>
      <c r="G25" s="162" t="s">
        <v>56</v>
      </c>
      <c r="H25" s="162"/>
      <c r="I25" s="162"/>
      <c r="J25" s="35"/>
      <c r="K25" s="145">
        <v>10000</v>
      </c>
      <c r="L25" s="145"/>
      <c r="M25" s="145"/>
      <c r="N25" s="35"/>
      <c r="O25" s="157">
        <v>2000</v>
      </c>
      <c r="P25" s="157"/>
      <c r="Q25" s="157"/>
      <c r="R25" s="35"/>
      <c r="S25" s="162" t="s">
        <v>160</v>
      </c>
      <c r="T25" s="162" t="s">
        <v>160</v>
      </c>
      <c r="U25" s="162" t="s">
        <v>160</v>
      </c>
      <c r="V25" s="162" t="s">
        <v>160</v>
      </c>
      <c r="W25" s="162" t="s">
        <v>160</v>
      </c>
      <c r="X25" s="35"/>
      <c r="Y25" s="162"/>
      <c r="Z25" s="162"/>
      <c r="AA25" s="162"/>
      <c r="AB25" s="162"/>
      <c r="AC25" s="162"/>
      <c r="AD25" s="35"/>
      <c r="AE25" s="162"/>
      <c r="AF25" s="162"/>
      <c r="AG25" s="162"/>
      <c r="AH25" s="162"/>
      <c r="AI25" s="162"/>
      <c r="AJ25" s="35"/>
      <c r="AK25" s="162" t="s">
        <v>56</v>
      </c>
      <c r="AL25" s="162"/>
      <c r="AM25" s="162"/>
      <c r="AN25" s="35"/>
      <c r="AO25" s="145" t="s">
        <v>56</v>
      </c>
      <c r="AP25" s="145"/>
      <c r="AQ25" s="145"/>
      <c r="AR25" s="35"/>
      <c r="AS25" s="145" t="s">
        <v>56</v>
      </c>
      <c r="AT25" s="145"/>
      <c r="AU25" s="35"/>
      <c r="AV25" s="153" t="s">
        <v>56</v>
      </c>
    </row>
    <row r="26" spans="1:49" ht="30" customHeight="1" x14ac:dyDescent="0.2">
      <c r="A26" s="114" t="s">
        <v>61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</row>
    <row r="27" spans="1:49" ht="30" customHeight="1" x14ac:dyDescent="0.2">
      <c r="C27" s="124" t="s">
        <v>156</v>
      </c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O27" s="124" t="s">
        <v>171</v>
      </c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</row>
    <row r="28" spans="1:49" ht="30" customHeight="1" x14ac:dyDescent="0.2">
      <c r="A28" s="1" t="s">
        <v>45</v>
      </c>
      <c r="C28" s="3" t="s">
        <v>52</v>
      </c>
      <c r="D28" s="2"/>
      <c r="E28" s="3" t="s">
        <v>54</v>
      </c>
      <c r="F28" s="2"/>
      <c r="G28" s="125" t="s">
        <v>47</v>
      </c>
      <c r="H28" s="125"/>
      <c r="I28" s="125"/>
      <c r="J28" s="2"/>
      <c r="K28" s="125" t="s">
        <v>48</v>
      </c>
      <c r="L28" s="125"/>
      <c r="M28" s="125"/>
      <c r="O28" s="125" t="s">
        <v>52</v>
      </c>
      <c r="P28" s="125"/>
      <c r="Q28" s="125"/>
      <c r="R28" s="125"/>
      <c r="S28" s="125"/>
      <c r="T28" s="2"/>
      <c r="U28" s="125" t="s">
        <v>54</v>
      </c>
      <c r="V28" s="125"/>
      <c r="W28" s="125"/>
      <c r="X28" s="125"/>
      <c r="Y28" s="125"/>
      <c r="Z28" s="2"/>
      <c r="AA28" s="125" t="s">
        <v>47</v>
      </c>
      <c r="AB28" s="125"/>
      <c r="AC28" s="125"/>
      <c r="AD28" s="125"/>
      <c r="AE28" s="125"/>
      <c r="AF28" s="2"/>
      <c r="AG28" s="125" t="s">
        <v>48</v>
      </c>
      <c r="AH28" s="125"/>
      <c r="AI28" s="125"/>
    </row>
    <row r="29" spans="1:49" ht="30" customHeight="1" x14ac:dyDescent="0.2">
      <c r="A29" s="2"/>
      <c r="C29" s="2"/>
      <c r="E29" s="2"/>
      <c r="G29" s="2"/>
      <c r="H29" s="2"/>
      <c r="I29" s="2"/>
      <c r="K29" s="2"/>
      <c r="L29" s="2"/>
      <c r="M29" s="2"/>
      <c r="O29" s="2"/>
      <c r="P29" s="2"/>
      <c r="Q29" s="2"/>
      <c r="R29" s="2"/>
      <c r="S29" s="2"/>
      <c r="U29" s="2"/>
      <c r="V29" s="2"/>
      <c r="W29" s="2"/>
      <c r="X29" s="2"/>
      <c r="Y29" s="2"/>
      <c r="AA29" s="2"/>
      <c r="AB29" s="2"/>
      <c r="AC29" s="2"/>
      <c r="AD29" s="2"/>
      <c r="AE29" s="2"/>
      <c r="AG29" s="2"/>
      <c r="AH29" s="2"/>
      <c r="AI29" s="2"/>
    </row>
  </sheetData>
  <mergeCells count="158"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G28:I28"/>
    <mergeCell ref="K28:M28"/>
    <mergeCell ref="O28:S28"/>
    <mergeCell ref="U28:Y28"/>
    <mergeCell ref="AA28:AE28"/>
    <mergeCell ref="AG28:AI28"/>
    <mergeCell ref="A26:AD26"/>
    <mergeCell ref="AE26:AW26"/>
    <mergeCell ref="C27:M27"/>
    <mergeCell ref="O27:AI27"/>
    <mergeCell ref="AE25:AI25"/>
    <mergeCell ref="AK25:AM25"/>
    <mergeCell ref="AO25:AQ25"/>
    <mergeCell ref="AS25:AT25"/>
    <mergeCell ref="AE21:AI21"/>
    <mergeCell ref="AK21:AM21"/>
    <mergeCell ref="AO21:AQ21"/>
    <mergeCell ref="AS21:AT21"/>
    <mergeCell ref="G22:I22"/>
    <mergeCell ref="K22:M22"/>
    <mergeCell ref="S22:W22"/>
    <mergeCell ref="Y22:AC22"/>
    <mergeCell ref="AE22:AI22"/>
    <mergeCell ref="AK22:AM22"/>
    <mergeCell ref="AO22:AQ22"/>
    <mergeCell ref="AS22:AT22"/>
    <mergeCell ref="G21:I21"/>
    <mergeCell ref="K21:M21"/>
    <mergeCell ref="S21:W21"/>
    <mergeCell ref="Y21:AC21"/>
    <mergeCell ref="AS17:AT17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9:AD9"/>
    <mergeCell ref="AE9:AW9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:AW1"/>
    <mergeCell ref="A2:AW2"/>
    <mergeCell ref="A3:AW3"/>
    <mergeCell ref="I6:AA6"/>
    <mergeCell ref="AC6:AS6"/>
    <mergeCell ref="A5:AD5"/>
    <mergeCell ref="AE5:AW5"/>
    <mergeCell ref="AC7:AG7"/>
    <mergeCell ref="AI7:AK7"/>
    <mergeCell ref="AM7:AO7"/>
    <mergeCell ref="AQ7:AS7"/>
    <mergeCell ref="A7:G7"/>
    <mergeCell ref="I7:K7"/>
    <mergeCell ref="M7:O7"/>
    <mergeCell ref="Q7:U7"/>
    <mergeCell ref="W7:AA7"/>
    <mergeCell ref="G23:I23"/>
    <mergeCell ref="K23:M23"/>
    <mergeCell ref="S23:W23"/>
    <mergeCell ref="Y23:AC23"/>
    <mergeCell ref="AE23:AI23"/>
    <mergeCell ref="AK23:AM23"/>
    <mergeCell ref="AO23:AQ23"/>
    <mergeCell ref="AS23:AT23"/>
    <mergeCell ref="K19:M19"/>
    <mergeCell ref="G25:I25"/>
    <mergeCell ref="K25:M25"/>
    <mergeCell ref="S25:W25"/>
    <mergeCell ref="Y25:AC25"/>
    <mergeCell ref="AE24:AI24"/>
    <mergeCell ref="AK24:AM24"/>
    <mergeCell ref="AO24:AQ24"/>
    <mergeCell ref="AS24:AT24"/>
    <mergeCell ref="G24:I24"/>
    <mergeCell ref="K24:M24"/>
    <mergeCell ref="S24:W24"/>
    <mergeCell ref="Y24:AC24"/>
    <mergeCell ref="AS19:AT19"/>
    <mergeCell ref="G20:I20"/>
    <mergeCell ref="K20:M20"/>
    <mergeCell ref="S20:W20"/>
    <mergeCell ref="Y20:AC20"/>
    <mergeCell ref="AE20:AI20"/>
    <mergeCell ref="AK20:AM20"/>
    <mergeCell ref="AO20:AQ20"/>
    <mergeCell ref="AS20:AT20"/>
    <mergeCell ref="S19:W19"/>
    <mergeCell ref="Y19:AC19"/>
    <mergeCell ref="AE19:AI19"/>
    <mergeCell ref="AK19:AM19"/>
    <mergeCell ref="AO19:AQ19"/>
    <mergeCell ref="G19:I19"/>
  </mergeCells>
  <phoneticPr fontId="11" type="noConversion"/>
  <pageMargins left="0.39" right="0.39" top="0.39" bottom="0.39" header="0" footer="0"/>
  <pageSetup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Q14"/>
  <sheetViews>
    <sheetView rightToLeft="1" view="pageBreakPreview" zoomScaleNormal="100" zoomScaleSheetLayoutView="100" workbookViewId="0">
      <selection activeCell="J14" sqref="J14"/>
    </sheetView>
  </sheetViews>
  <sheetFormatPr defaultRowHeight="30" customHeight="1" x14ac:dyDescent="0.2"/>
  <cols>
    <col min="1" max="1" width="5.140625" customWidth="1"/>
    <col min="2" max="2" width="35" customWidth="1"/>
    <col min="3" max="3" width="1.28515625" customWidth="1"/>
    <col min="4" max="4" width="17.140625" customWidth="1"/>
    <col min="5" max="5" width="1.28515625" customWidth="1"/>
    <col min="6" max="6" width="17.7109375" customWidth="1"/>
    <col min="7" max="7" width="1.28515625" customWidth="1"/>
    <col min="8" max="8" width="17.7109375" customWidth="1"/>
    <col min="9" max="9" width="1.28515625" customWidth="1"/>
    <col min="10" max="10" width="18" customWidth="1"/>
    <col min="11" max="11" width="1.28515625" customWidth="1"/>
    <col min="12" max="12" width="13.5703125" customWidth="1"/>
    <col min="13" max="13" width="0.28515625" customWidth="1"/>
    <col min="15" max="15" width="12.42578125" style="156" bestFit="1" customWidth="1"/>
    <col min="17" max="17" width="12.42578125" bestFit="1" customWidth="1"/>
  </cols>
  <sheetData>
    <row r="1" spans="1:17" ht="30" customHeight="1" x14ac:dyDescent="0.2">
      <c r="A1" s="123" t="s">
        <v>141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7" ht="30" customHeight="1" x14ac:dyDescent="0.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7" ht="30" customHeight="1" x14ac:dyDescent="0.2">
      <c r="A3" s="123" t="s">
        <v>170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7" ht="30" customHeight="1" x14ac:dyDescent="0.2">
      <c r="A4" s="114" t="s">
        <v>146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7" ht="30" customHeight="1" x14ac:dyDescent="0.2">
      <c r="D5" s="1" t="s">
        <v>156</v>
      </c>
      <c r="F5" s="124" t="s">
        <v>2</v>
      </c>
      <c r="G5" s="124"/>
      <c r="H5" s="124"/>
      <c r="J5" s="130" t="s">
        <v>171</v>
      </c>
      <c r="K5" s="130"/>
      <c r="L5" s="130"/>
    </row>
    <row r="6" spans="1:17" ht="39" customHeight="1" x14ac:dyDescent="0.2">
      <c r="A6" s="124" t="s">
        <v>69</v>
      </c>
      <c r="B6" s="124"/>
      <c r="D6" s="1" t="s">
        <v>70</v>
      </c>
      <c r="F6" s="1" t="s">
        <v>71</v>
      </c>
      <c r="H6" s="1" t="s">
        <v>72</v>
      </c>
      <c r="J6" s="1" t="s">
        <v>70</v>
      </c>
      <c r="L6" s="9" t="s">
        <v>11</v>
      </c>
    </row>
    <row r="7" spans="1:17" ht="30" customHeight="1" x14ac:dyDescent="0.2">
      <c r="A7" s="131" t="s">
        <v>73</v>
      </c>
      <c r="B7" s="131"/>
      <c r="D7" s="5">
        <v>39597613867</v>
      </c>
      <c r="F7" s="5">
        <f>501699854997+323079900</f>
        <v>502022934897</v>
      </c>
      <c r="H7" s="5">
        <f>540109117701+323079900</f>
        <v>540432197601</v>
      </c>
      <c r="J7" s="5">
        <f>D7+F7-H7</f>
        <v>1188351163</v>
      </c>
      <c r="L7" s="61">
        <v>0</v>
      </c>
    </row>
    <row r="8" spans="1:17" ht="30" customHeight="1" x14ac:dyDescent="0.2">
      <c r="A8" s="132" t="s">
        <v>74</v>
      </c>
      <c r="B8" s="132"/>
      <c r="D8" s="7">
        <v>31947154</v>
      </c>
      <c r="F8" s="7">
        <v>132952</v>
      </c>
      <c r="H8" s="7">
        <v>1269000</v>
      </c>
      <c r="J8" s="7">
        <f t="shared" ref="J8:J10" si="0">D8+F8-H8</f>
        <v>30811106</v>
      </c>
      <c r="L8" s="62">
        <f>J8/4023069104587</f>
        <v>7.6586071973931465E-6</v>
      </c>
    </row>
    <row r="9" spans="1:17" ht="30" customHeight="1" x14ac:dyDescent="0.2">
      <c r="A9" s="132" t="s">
        <v>75</v>
      </c>
      <c r="B9" s="132"/>
      <c r="D9" s="7">
        <v>24260128224</v>
      </c>
      <c r="F9" s="7">
        <v>340103022462</v>
      </c>
      <c r="H9" s="7">
        <v>24001005000</v>
      </c>
      <c r="J9" s="7">
        <f t="shared" si="0"/>
        <v>340362145686</v>
      </c>
      <c r="L9" s="62">
        <v>9.8799999999999999E-2</v>
      </c>
    </row>
    <row r="10" spans="1:17" ht="30" customHeight="1" x14ac:dyDescent="0.2">
      <c r="A10" s="132" t="s">
        <v>76</v>
      </c>
      <c r="B10" s="132"/>
      <c r="D10" s="7">
        <v>3475844</v>
      </c>
      <c r="F10" s="7">
        <v>0</v>
      </c>
      <c r="H10" s="7">
        <v>0</v>
      </c>
      <c r="J10" s="7">
        <f t="shared" si="0"/>
        <v>3475844</v>
      </c>
      <c r="L10" s="62">
        <f>J10/4023069104587</f>
        <v>8.6397819914078335E-7</v>
      </c>
    </row>
    <row r="11" spans="1:17" ht="30" customHeight="1" thickBot="1" x14ac:dyDescent="0.25">
      <c r="A11" s="123"/>
      <c r="B11" s="123"/>
      <c r="D11" s="15">
        <f>SUM(D7:D10)</f>
        <v>63893165089</v>
      </c>
      <c r="E11" s="49">
        <f t="shared" ref="E11:I11" si="1">SUM(E7:E10)</f>
        <v>0</v>
      </c>
      <c r="F11" s="15">
        <f>SUM(F7:F10)</f>
        <v>842126090311</v>
      </c>
      <c r="G11" s="49">
        <f t="shared" si="1"/>
        <v>0</v>
      </c>
      <c r="H11" s="15">
        <f>SUM(H7:H10)</f>
        <v>564434471601</v>
      </c>
      <c r="I11" s="49">
        <f t="shared" si="1"/>
        <v>0</v>
      </c>
      <c r="J11" s="15">
        <f>SUM(J7:J10)</f>
        <v>341584783799</v>
      </c>
      <c r="K11" s="16"/>
      <c r="L11" s="63">
        <f>SUM(L7:L10)</f>
        <v>9.8808522585396533E-2</v>
      </c>
    </row>
    <row r="12" spans="1:17" ht="30" customHeight="1" thickTop="1" x14ac:dyDescent="0.2"/>
    <row r="14" spans="1:17" ht="30" customHeight="1" x14ac:dyDescent="0.2">
      <c r="Q14" s="156"/>
    </row>
  </sheetData>
  <mergeCells count="12">
    <mergeCell ref="A11:B11"/>
    <mergeCell ref="A6:B6"/>
    <mergeCell ref="A7:B7"/>
    <mergeCell ref="A8:B8"/>
    <mergeCell ref="A9:B9"/>
    <mergeCell ref="A10:B10"/>
    <mergeCell ref="A1:L1"/>
    <mergeCell ref="A2:L2"/>
    <mergeCell ref="A3:L3"/>
    <mergeCell ref="F5:H5"/>
    <mergeCell ref="J5:L5"/>
    <mergeCell ref="A4:L4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N11"/>
  <sheetViews>
    <sheetView rightToLeft="1" workbookViewId="0">
      <selection activeCell="N6" sqref="N6"/>
    </sheetView>
  </sheetViews>
  <sheetFormatPr defaultRowHeight="30" customHeight="1" x14ac:dyDescent="0.2"/>
  <cols>
    <col min="1" max="1" width="2.5703125" customWidth="1"/>
    <col min="2" max="2" width="42.7109375" customWidth="1"/>
    <col min="3" max="3" width="1.28515625" customWidth="1"/>
    <col min="4" max="4" width="11.7109375" style="14" customWidth="1"/>
    <col min="5" max="5" width="1.28515625" style="14" customWidth="1"/>
    <col min="6" max="6" width="19" style="14" customWidth="1"/>
    <col min="7" max="7" width="1.28515625" style="14" customWidth="1"/>
    <col min="8" max="8" width="14" style="103" customWidth="1"/>
    <col min="9" max="9" width="1.28515625" style="14" customWidth="1"/>
    <col min="10" max="10" width="12.140625" style="14" customWidth="1"/>
    <col min="11" max="11" width="0.28515625" customWidth="1"/>
    <col min="14" max="14" width="16.42578125" bestFit="1" customWidth="1"/>
  </cols>
  <sheetData>
    <row r="1" spans="1:14" ht="30" customHeight="1" x14ac:dyDescent="0.2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4" ht="30" customHeight="1" x14ac:dyDescent="0.2">
      <c r="A2" s="123" t="s">
        <v>77</v>
      </c>
      <c r="B2" s="123"/>
      <c r="C2" s="123"/>
      <c r="D2" s="123"/>
      <c r="E2" s="123"/>
      <c r="F2" s="123"/>
      <c r="G2" s="123"/>
      <c r="H2" s="123"/>
      <c r="I2" s="123"/>
      <c r="J2" s="123"/>
    </row>
    <row r="3" spans="1:14" ht="30" customHeight="1" x14ac:dyDescent="0.2">
      <c r="A3" s="123" t="s">
        <v>170</v>
      </c>
      <c r="B3" s="123"/>
      <c r="C3" s="123"/>
      <c r="D3" s="123"/>
      <c r="E3" s="123"/>
      <c r="F3" s="123"/>
      <c r="G3" s="123"/>
      <c r="H3" s="123"/>
      <c r="I3" s="123"/>
      <c r="J3" s="123"/>
    </row>
    <row r="4" spans="1:14" ht="30" customHeight="1" x14ac:dyDescent="0.2">
      <c r="A4" s="114" t="s">
        <v>155</v>
      </c>
      <c r="B4" s="114"/>
      <c r="C4" s="114"/>
      <c r="D4" s="114"/>
      <c r="E4" s="114"/>
      <c r="F4" s="114"/>
      <c r="G4" s="114"/>
      <c r="H4" s="114"/>
      <c r="I4" s="114"/>
      <c r="J4" s="114"/>
    </row>
    <row r="6" spans="1:14" ht="42" x14ac:dyDescent="0.2">
      <c r="A6" s="124" t="s">
        <v>78</v>
      </c>
      <c r="B6" s="124"/>
      <c r="D6" s="1" t="s">
        <v>79</v>
      </c>
      <c r="F6" s="1" t="s">
        <v>70</v>
      </c>
      <c r="H6" s="99" t="s">
        <v>80</v>
      </c>
      <c r="I6" s="98"/>
      <c r="J6" s="9" t="s">
        <v>81</v>
      </c>
      <c r="N6" s="28"/>
    </row>
    <row r="7" spans="1:14" ht="30" customHeight="1" x14ac:dyDescent="0.2">
      <c r="A7" s="131" t="s">
        <v>82</v>
      </c>
      <c r="B7" s="131"/>
      <c r="D7" s="90" t="s">
        <v>153</v>
      </c>
      <c r="F7" s="38">
        <f>'درآمد سرمایه گذاری در سهام'!J42</f>
        <v>-232683791384</v>
      </c>
      <c r="H7" s="100"/>
      <c r="J7" s="43"/>
    </row>
    <row r="8" spans="1:14" ht="30" customHeight="1" x14ac:dyDescent="0.2">
      <c r="A8" s="132" t="s">
        <v>84</v>
      </c>
      <c r="B8" s="132"/>
      <c r="D8" s="91" t="s">
        <v>83</v>
      </c>
      <c r="F8" s="34">
        <f>'درآمد سرمایه گذاری در اوراق به'!J8</f>
        <v>0</v>
      </c>
      <c r="H8" s="101"/>
      <c r="J8" s="51"/>
    </row>
    <row r="9" spans="1:14" ht="30" customHeight="1" x14ac:dyDescent="0.2">
      <c r="A9" s="132" t="s">
        <v>85</v>
      </c>
      <c r="B9" s="132"/>
      <c r="D9" s="91" t="s">
        <v>151</v>
      </c>
      <c r="F9" s="34">
        <f>'درآمد سپرده بانکی'!D10</f>
        <v>103804040</v>
      </c>
      <c r="H9" s="101"/>
      <c r="J9" s="51"/>
    </row>
    <row r="10" spans="1:14" ht="30" customHeight="1" x14ac:dyDescent="0.2">
      <c r="A10" s="132" t="s">
        <v>86</v>
      </c>
      <c r="B10" s="132"/>
      <c r="D10" s="91" t="s">
        <v>152</v>
      </c>
      <c r="F10" s="39">
        <f>'سایر درآمدها'!D10</f>
        <v>1834308757</v>
      </c>
      <c r="H10" s="102"/>
      <c r="J10" s="89"/>
    </row>
    <row r="11" spans="1:14" ht="30" customHeight="1" thickBot="1" x14ac:dyDescent="0.25">
      <c r="A11" s="123"/>
      <c r="B11" s="123"/>
      <c r="D11" s="22"/>
      <c r="F11" s="15">
        <v>305676429330</v>
      </c>
      <c r="G11" s="16"/>
      <c r="H11" s="63">
        <f>SUM(H7:H10)</f>
        <v>0</v>
      </c>
      <c r="I11" s="16"/>
      <c r="J11" s="60">
        <f>SUM(J7:J10)</f>
        <v>0</v>
      </c>
    </row>
  </sheetData>
  <mergeCells count="10">
    <mergeCell ref="A11:B11"/>
    <mergeCell ref="A7:B7"/>
    <mergeCell ref="A8:B8"/>
    <mergeCell ref="A9:B9"/>
    <mergeCell ref="A10:B10"/>
    <mergeCell ref="A1:J1"/>
    <mergeCell ref="A2:J2"/>
    <mergeCell ref="A3:J3"/>
    <mergeCell ref="A6:B6"/>
    <mergeCell ref="A4:J4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W43"/>
  <sheetViews>
    <sheetView rightToLeft="1" view="pageBreakPreview" topLeftCell="A31" zoomScaleNormal="100" zoomScaleSheetLayoutView="100" workbookViewId="0">
      <selection activeCell="A26" sqref="A1:W1048576"/>
    </sheetView>
  </sheetViews>
  <sheetFormatPr defaultRowHeight="30" customHeight="1" x14ac:dyDescent="0.2"/>
  <cols>
    <col min="1" max="1" width="5.140625" style="92" customWidth="1"/>
    <col min="2" max="2" width="26.140625" style="92" customWidth="1"/>
    <col min="3" max="3" width="1.28515625" style="92" customWidth="1"/>
    <col min="4" max="4" width="15.7109375" style="92" bestFit="1" customWidth="1"/>
    <col min="5" max="5" width="1.28515625" style="92" customWidth="1"/>
    <col min="6" max="6" width="20.85546875" style="93" customWidth="1"/>
    <col min="7" max="7" width="1.28515625" style="92" customWidth="1"/>
    <col min="8" max="8" width="19.85546875" style="93" customWidth="1"/>
    <col min="9" max="9" width="1.28515625" style="93" customWidth="1"/>
    <col min="10" max="10" width="19.140625" style="93" customWidth="1"/>
    <col min="11" max="11" width="1.28515625" style="93" customWidth="1"/>
    <col min="12" max="12" width="16.7109375" style="93" customWidth="1"/>
    <col min="13" max="13" width="1.28515625" style="93" customWidth="1"/>
    <col min="14" max="14" width="16.85546875" style="93" customWidth="1"/>
    <col min="15" max="16" width="1.28515625" style="93" customWidth="1"/>
    <col min="17" max="17" width="18.42578125" style="93" customWidth="1"/>
    <col min="18" max="18" width="1.28515625" style="93" customWidth="1"/>
    <col min="19" max="19" width="18.85546875" style="93" bestFit="1" customWidth="1"/>
    <col min="20" max="20" width="1.28515625" style="93" customWidth="1"/>
    <col min="21" max="21" width="19.28515625" style="93" customWidth="1"/>
    <col min="22" max="22" width="1.28515625" style="93" customWidth="1"/>
    <col min="23" max="23" width="18.7109375" style="93" customWidth="1"/>
    <col min="24" max="24" width="0.28515625" style="92" customWidth="1"/>
    <col min="25" max="16384" width="9.140625" style="92"/>
  </cols>
  <sheetData>
    <row r="1" spans="1:23" ht="30" customHeight="1" x14ac:dyDescent="0.2">
      <c r="A1" s="112" t="s">
        <v>141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spans="1:23" ht="30" customHeight="1" x14ac:dyDescent="0.2">
      <c r="A2" s="112" t="s">
        <v>77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3" spans="1:23" ht="30" customHeight="1" x14ac:dyDescent="0.2">
      <c r="A3" s="112" t="s">
        <v>170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</row>
    <row r="4" spans="1:23" ht="30" customHeight="1" x14ac:dyDescent="0.2">
      <c r="A4" s="139" t="s">
        <v>154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</row>
    <row r="5" spans="1:23" ht="30" customHeight="1" x14ac:dyDescent="0.2">
      <c r="D5" s="134" t="s">
        <v>87</v>
      </c>
      <c r="E5" s="134"/>
      <c r="F5" s="134"/>
      <c r="G5" s="134"/>
      <c r="H5" s="134"/>
      <c r="I5" s="134"/>
      <c r="J5" s="134"/>
      <c r="K5" s="134"/>
      <c r="L5" s="134"/>
      <c r="N5" s="135" t="s">
        <v>88</v>
      </c>
      <c r="O5" s="135"/>
      <c r="P5" s="135"/>
      <c r="Q5" s="135"/>
      <c r="R5" s="135"/>
      <c r="S5" s="135"/>
      <c r="T5" s="135"/>
      <c r="U5" s="135"/>
      <c r="V5" s="135"/>
      <c r="W5" s="135"/>
    </row>
    <row r="6" spans="1:23" ht="30" customHeight="1" x14ac:dyDescent="0.2">
      <c r="A6" s="112" t="s">
        <v>89</v>
      </c>
      <c r="B6" s="112"/>
      <c r="D6" s="117" t="s">
        <v>90</v>
      </c>
      <c r="E6" s="94"/>
      <c r="F6" s="137" t="s">
        <v>91</v>
      </c>
      <c r="G6" s="94"/>
      <c r="H6" s="137" t="s">
        <v>92</v>
      </c>
      <c r="I6" s="95"/>
      <c r="J6" s="136" t="s">
        <v>43</v>
      </c>
      <c r="K6" s="136"/>
      <c r="L6" s="136"/>
      <c r="N6" s="137" t="s">
        <v>90</v>
      </c>
      <c r="O6" s="95"/>
      <c r="P6" s="137" t="s">
        <v>91</v>
      </c>
      <c r="Q6" s="137"/>
      <c r="R6" s="95"/>
      <c r="S6" s="137" t="s">
        <v>92</v>
      </c>
      <c r="T6" s="95"/>
      <c r="U6" s="137" t="s">
        <v>43</v>
      </c>
      <c r="V6" s="136"/>
      <c r="W6" s="136"/>
    </row>
    <row r="7" spans="1:23" ht="30" customHeight="1" x14ac:dyDescent="0.2">
      <c r="A7" s="113"/>
      <c r="B7" s="113"/>
      <c r="D7" s="113"/>
      <c r="F7" s="138"/>
      <c r="H7" s="138"/>
      <c r="J7" s="105" t="s">
        <v>70</v>
      </c>
      <c r="K7" s="95"/>
      <c r="L7" s="105" t="s">
        <v>80</v>
      </c>
      <c r="N7" s="138"/>
      <c r="P7" s="138"/>
      <c r="Q7" s="138"/>
      <c r="S7" s="138"/>
      <c r="U7" s="105" t="s">
        <v>70</v>
      </c>
      <c r="V7" s="95"/>
      <c r="W7" s="105" t="s">
        <v>80</v>
      </c>
    </row>
    <row r="8" spans="1:23" ht="30" customHeight="1" x14ac:dyDescent="0.2">
      <c r="A8" s="107" t="s">
        <v>178</v>
      </c>
      <c r="B8" s="107"/>
      <c r="D8" s="34">
        <v>0</v>
      </c>
      <c r="F8" s="32">
        <v>0</v>
      </c>
      <c r="H8" s="32">
        <v>-214742931</v>
      </c>
      <c r="J8" s="32">
        <f>SUM(D8:H8)</f>
        <v>-214742931</v>
      </c>
      <c r="L8" s="32"/>
      <c r="N8" s="32">
        <v>0</v>
      </c>
      <c r="P8" s="133">
        <v>0</v>
      </c>
      <c r="Q8" s="133">
        <v>0</v>
      </c>
      <c r="S8" s="32">
        <v>-214742931</v>
      </c>
      <c r="T8" s="93">
        <v>0</v>
      </c>
      <c r="U8" s="32">
        <f>SUM(N8:S8)</f>
        <v>-214742931</v>
      </c>
      <c r="W8" s="32"/>
    </row>
    <row r="9" spans="1:23" ht="30" customHeight="1" x14ac:dyDescent="0.2">
      <c r="A9" s="154" t="s">
        <v>179</v>
      </c>
      <c r="B9" s="154"/>
      <c r="D9" s="34">
        <v>0</v>
      </c>
      <c r="F9" s="32">
        <v>-186570760</v>
      </c>
      <c r="H9" s="32">
        <v>-255965</v>
      </c>
      <c r="J9" s="32">
        <f>SUM(D9:H9)</f>
        <v>-186826725</v>
      </c>
      <c r="L9" s="32"/>
      <c r="N9" s="32">
        <v>0</v>
      </c>
      <c r="P9" s="133">
        <v>-186570760</v>
      </c>
      <c r="Q9" s="133">
        <v>0</v>
      </c>
      <c r="S9" s="32">
        <v>-255965</v>
      </c>
      <c r="U9" s="32">
        <f>SUM(N9:S9)</f>
        <v>-186826725</v>
      </c>
      <c r="W9" s="32"/>
    </row>
    <row r="10" spans="1:23" ht="30" customHeight="1" x14ac:dyDescent="0.2">
      <c r="A10" s="154" t="s">
        <v>180</v>
      </c>
      <c r="B10" s="154"/>
      <c r="D10" s="34">
        <v>0</v>
      </c>
      <c r="F10" s="32">
        <v>0</v>
      </c>
      <c r="H10" s="32">
        <v>-2314532711</v>
      </c>
      <c r="J10" s="32">
        <f t="shared" ref="J10:J26" si="0">SUM(D10:H10)</f>
        <v>-2314532711</v>
      </c>
      <c r="L10" s="32"/>
      <c r="N10" s="32">
        <v>0</v>
      </c>
      <c r="P10" s="133">
        <v>0</v>
      </c>
      <c r="Q10" s="133"/>
      <c r="S10" s="32">
        <v>-2314532711</v>
      </c>
      <c r="U10" s="32">
        <f t="shared" ref="U10:U26" si="1">SUM(N10:S10)</f>
        <v>-2314532711</v>
      </c>
      <c r="W10" s="32"/>
    </row>
    <row r="11" spans="1:23" ht="30" customHeight="1" x14ac:dyDescent="0.2">
      <c r="A11" s="154" t="s">
        <v>181</v>
      </c>
      <c r="B11" s="154"/>
      <c r="D11" s="34">
        <v>0</v>
      </c>
      <c r="F11" s="32">
        <v>0</v>
      </c>
      <c r="H11" s="32">
        <v>-141008</v>
      </c>
      <c r="J11" s="32">
        <f t="shared" si="0"/>
        <v>-141008</v>
      </c>
      <c r="L11" s="32"/>
      <c r="N11" s="32">
        <v>0</v>
      </c>
      <c r="P11" s="133">
        <v>0</v>
      </c>
      <c r="Q11" s="133"/>
      <c r="S11" s="32">
        <v>-141008</v>
      </c>
      <c r="U11" s="32">
        <f t="shared" si="1"/>
        <v>-141008</v>
      </c>
      <c r="W11" s="32"/>
    </row>
    <row r="12" spans="1:23" ht="30" customHeight="1" x14ac:dyDescent="0.2">
      <c r="A12" s="154" t="s">
        <v>182</v>
      </c>
      <c r="B12" s="154"/>
      <c r="D12" s="34">
        <v>445847608</v>
      </c>
      <c r="F12" s="32">
        <v>467203502</v>
      </c>
      <c r="H12" s="32">
        <v>304179330</v>
      </c>
      <c r="J12" s="32">
        <f t="shared" si="0"/>
        <v>1217230440</v>
      </c>
      <c r="L12" s="32"/>
      <c r="N12" s="32">
        <v>445847608</v>
      </c>
      <c r="P12" s="133">
        <v>467203502</v>
      </c>
      <c r="Q12" s="133"/>
      <c r="S12" s="32">
        <v>304179330</v>
      </c>
      <c r="U12" s="32">
        <f t="shared" si="1"/>
        <v>1217230440</v>
      </c>
      <c r="W12" s="32"/>
    </row>
    <row r="13" spans="1:23" ht="30" customHeight="1" x14ac:dyDescent="0.2">
      <c r="A13" s="154" t="s">
        <v>183</v>
      </c>
      <c r="B13" s="154"/>
      <c r="D13" s="34">
        <v>15361679552</v>
      </c>
      <c r="F13" s="32">
        <v>-18057514929</v>
      </c>
      <c r="H13" s="32">
        <v>-21962633625</v>
      </c>
      <c r="J13" s="32">
        <f t="shared" si="0"/>
        <v>-24658469002</v>
      </c>
      <c r="L13" s="32"/>
      <c r="N13" s="32">
        <v>15361679552</v>
      </c>
      <c r="P13" s="133">
        <v>-18057514929</v>
      </c>
      <c r="Q13" s="133"/>
      <c r="S13" s="32">
        <v>-21962633625</v>
      </c>
      <c r="U13" s="32">
        <f t="shared" si="1"/>
        <v>-24658469002</v>
      </c>
      <c r="W13" s="32"/>
    </row>
    <row r="14" spans="1:23" ht="30" customHeight="1" x14ac:dyDescent="0.2">
      <c r="A14" s="154" t="s">
        <v>184</v>
      </c>
      <c r="B14" s="154"/>
      <c r="D14" s="34">
        <v>0</v>
      </c>
      <c r="F14" s="32">
        <v>0</v>
      </c>
      <c r="H14" s="32">
        <v>-40528956695</v>
      </c>
      <c r="J14" s="32">
        <f t="shared" si="0"/>
        <v>-40528956695</v>
      </c>
      <c r="L14" s="32"/>
      <c r="N14" s="32">
        <v>0</v>
      </c>
      <c r="P14" s="133">
        <v>0</v>
      </c>
      <c r="Q14" s="133">
        <v>0</v>
      </c>
      <c r="S14" s="32">
        <v>-40528956695</v>
      </c>
      <c r="U14" s="32">
        <f t="shared" si="1"/>
        <v>-40528956695</v>
      </c>
      <c r="W14" s="32"/>
    </row>
    <row r="15" spans="1:23" ht="30" customHeight="1" x14ac:dyDescent="0.2">
      <c r="A15" s="154" t="s">
        <v>185</v>
      </c>
      <c r="B15" s="154"/>
      <c r="D15" s="34">
        <v>0</v>
      </c>
      <c r="F15" s="32">
        <v>-259645852</v>
      </c>
      <c r="H15" s="32">
        <v>-13175117435</v>
      </c>
      <c r="J15" s="32">
        <f t="shared" si="0"/>
        <v>-13434763287</v>
      </c>
      <c r="L15" s="32"/>
      <c r="N15" s="32">
        <v>0</v>
      </c>
      <c r="P15" s="133">
        <v>-259645852</v>
      </c>
      <c r="Q15" s="133"/>
      <c r="S15" s="32">
        <v>-13175117435</v>
      </c>
      <c r="U15" s="32">
        <f t="shared" si="1"/>
        <v>-13434763287</v>
      </c>
      <c r="W15" s="32"/>
    </row>
    <row r="16" spans="1:23" ht="30" customHeight="1" x14ac:dyDescent="0.2">
      <c r="A16" s="154" t="s">
        <v>186</v>
      </c>
      <c r="B16" s="154"/>
      <c r="D16" s="34">
        <v>0</v>
      </c>
      <c r="F16" s="32">
        <v>-50729108</v>
      </c>
      <c r="H16" s="32">
        <v>-237229198</v>
      </c>
      <c r="J16" s="32">
        <f t="shared" si="0"/>
        <v>-287958306</v>
      </c>
      <c r="L16" s="32"/>
      <c r="N16" s="32">
        <v>0</v>
      </c>
      <c r="P16" s="133">
        <v>-50729108</v>
      </c>
      <c r="Q16" s="133">
        <v>0</v>
      </c>
      <c r="S16" s="32">
        <v>-237229198</v>
      </c>
      <c r="U16" s="32">
        <f t="shared" si="1"/>
        <v>-287958306</v>
      </c>
      <c r="W16" s="32"/>
    </row>
    <row r="17" spans="1:23" ht="30" customHeight="1" x14ac:dyDescent="0.2">
      <c r="A17" s="154" t="s">
        <v>187</v>
      </c>
      <c r="B17" s="154"/>
      <c r="D17" s="34">
        <v>0</v>
      </c>
      <c r="F17" s="32">
        <v>0</v>
      </c>
      <c r="H17" s="32">
        <v>-804024</v>
      </c>
      <c r="J17" s="32">
        <f t="shared" si="0"/>
        <v>-804024</v>
      </c>
      <c r="L17" s="32"/>
      <c r="N17" s="32">
        <v>0</v>
      </c>
      <c r="P17" s="133">
        <v>0</v>
      </c>
      <c r="Q17" s="133">
        <v>0</v>
      </c>
      <c r="S17" s="32">
        <v>-804024</v>
      </c>
      <c r="U17" s="32">
        <f t="shared" si="1"/>
        <v>-804024</v>
      </c>
      <c r="W17" s="32"/>
    </row>
    <row r="18" spans="1:23" ht="30" customHeight="1" x14ac:dyDescent="0.2">
      <c r="A18" s="154" t="s">
        <v>188</v>
      </c>
      <c r="B18" s="154"/>
      <c r="D18" s="34">
        <v>0</v>
      </c>
      <c r="F18" s="32">
        <v>-85081875764</v>
      </c>
      <c r="H18" s="32">
        <v>-2385719923</v>
      </c>
      <c r="J18" s="32">
        <f t="shared" si="0"/>
        <v>-87467595687</v>
      </c>
      <c r="L18" s="32"/>
      <c r="N18" s="32">
        <v>0</v>
      </c>
      <c r="P18" s="133">
        <v>-85081875764</v>
      </c>
      <c r="Q18" s="133"/>
      <c r="S18" s="32">
        <v>-2385719923</v>
      </c>
      <c r="U18" s="32">
        <f t="shared" si="1"/>
        <v>-87467595687</v>
      </c>
      <c r="W18" s="32"/>
    </row>
    <row r="19" spans="1:23" ht="30" customHeight="1" x14ac:dyDescent="0.2">
      <c r="A19" s="154" t="s">
        <v>189</v>
      </c>
      <c r="B19" s="154"/>
      <c r="D19" s="34">
        <v>0</v>
      </c>
      <c r="F19" s="32">
        <v>0</v>
      </c>
      <c r="H19" s="32">
        <v>829603</v>
      </c>
      <c r="J19" s="32">
        <f t="shared" si="0"/>
        <v>829603</v>
      </c>
      <c r="L19" s="32"/>
      <c r="N19" s="32">
        <v>0</v>
      </c>
      <c r="P19" s="133">
        <v>0</v>
      </c>
      <c r="Q19" s="133"/>
      <c r="S19" s="32">
        <v>829603</v>
      </c>
      <c r="U19" s="32">
        <f t="shared" si="1"/>
        <v>829603</v>
      </c>
      <c r="W19" s="32"/>
    </row>
    <row r="20" spans="1:23" ht="30" customHeight="1" x14ac:dyDescent="0.2">
      <c r="A20" s="154" t="s">
        <v>190</v>
      </c>
      <c r="B20" s="154"/>
      <c r="D20" s="34">
        <v>6804797792</v>
      </c>
      <c r="F20" s="32">
        <v>-17975059722</v>
      </c>
      <c r="H20" s="32">
        <v>-2194808361</v>
      </c>
      <c r="J20" s="32">
        <f t="shared" si="0"/>
        <v>-13365070291</v>
      </c>
      <c r="L20" s="32"/>
      <c r="N20" s="32">
        <v>6804797792</v>
      </c>
      <c r="P20" s="133">
        <v>-17975059722</v>
      </c>
      <c r="Q20" s="133"/>
      <c r="S20" s="32">
        <v>-2194808361</v>
      </c>
      <c r="U20" s="32">
        <f t="shared" si="1"/>
        <v>-13365070291</v>
      </c>
      <c r="W20" s="32"/>
    </row>
    <row r="21" spans="1:23" ht="30" customHeight="1" x14ac:dyDescent="0.2">
      <c r="A21" s="154" t="s">
        <v>191</v>
      </c>
      <c r="B21" s="154"/>
      <c r="D21" s="34">
        <v>0</v>
      </c>
      <c r="F21" s="32">
        <v>0</v>
      </c>
      <c r="H21" s="32">
        <v>-294818960</v>
      </c>
      <c r="J21" s="32">
        <f t="shared" si="0"/>
        <v>-294818960</v>
      </c>
      <c r="L21" s="32"/>
      <c r="N21" s="32">
        <v>0</v>
      </c>
      <c r="P21" s="133">
        <v>0</v>
      </c>
      <c r="Q21" s="133">
        <v>0</v>
      </c>
      <c r="S21" s="32">
        <v>-294818960</v>
      </c>
      <c r="U21" s="32">
        <f t="shared" si="1"/>
        <v>-294818960</v>
      </c>
      <c r="W21" s="32"/>
    </row>
    <row r="22" spans="1:23" ht="30" customHeight="1" x14ac:dyDescent="0.2">
      <c r="A22" s="154" t="s">
        <v>192</v>
      </c>
      <c r="B22" s="154"/>
      <c r="D22" s="34">
        <v>0</v>
      </c>
      <c r="F22" s="32">
        <v>0</v>
      </c>
      <c r="H22" s="32">
        <v>136615</v>
      </c>
      <c r="J22" s="32">
        <f t="shared" si="0"/>
        <v>136615</v>
      </c>
      <c r="L22" s="32"/>
      <c r="N22" s="32">
        <v>0</v>
      </c>
      <c r="P22" s="133">
        <v>0</v>
      </c>
      <c r="Q22" s="133"/>
      <c r="S22" s="32">
        <v>136615</v>
      </c>
      <c r="U22" s="32">
        <f t="shared" si="1"/>
        <v>136615</v>
      </c>
      <c r="W22" s="32"/>
    </row>
    <row r="23" spans="1:23" ht="30" customHeight="1" x14ac:dyDescent="0.2">
      <c r="A23" s="154" t="s">
        <v>193</v>
      </c>
      <c r="B23" s="154"/>
      <c r="D23" s="34">
        <v>0</v>
      </c>
      <c r="F23" s="32">
        <v>298264704</v>
      </c>
      <c r="H23" s="32">
        <v>-137178900</v>
      </c>
      <c r="J23" s="32">
        <f t="shared" si="0"/>
        <v>161085804</v>
      </c>
      <c r="L23" s="32"/>
      <c r="N23" s="32">
        <v>0</v>
      </c>
      <c r="P23" s="133">
        <v>298264704</v>
      </c>
      <c r="Q23" s="133"/>
      <c r="S23" s="32">
        <v>-137178900</v>
      </c>
      <c r="U23" s="32">
        <f t="shared" si="1"/>
        <v>161085804</v>
      </c>
      <c r="W23" s="32"/>
    </row>
    <row r="24" spans="1:23" ht="30" customHeight="1" x14ac:dyDescent="0.2">
      <c r="A24" s="154" t="s">
        <v>194</v>
      </c>
      <c r="B24" s="154"/>
      <c r="D24" s="34">
        <v>0</v>
      </c>
      <c r="F24" s="32">
        <v>0</v>
      </c>
      <c r="H24" s="32">
        <v>-2241875889</v>
      </c>
      <c r="J24" s="32">
        <f t="shared" si="0"/>
        <v>-2241875889</v>
      </c>
      <c r="L24" s="32"/>
      <c r="N24" s="32">
        <v>0</v>
      </c>
      <c r="P24" s="133">
        <v>0</v>
      </c>
      <c r="Q24" s="133"/>
      <c r="S24" s="32">
        <v>-2241875889</v>
      </c>
      <c r="U24" s="32">
        <f t="shared" si="1"/>
        <v>-2241875889</v>
      </c>
      <c r="W24" s="32"/>
    </row>
    <row r="25" spans="1:23" ht="30" customHeight="1" x14ac:dyDescent="0.2">
      <c r="A25" s="154" t="s">
        <v>195</v>
      </c>
      <c r="B25" s="154"/>
      <c r="D25" s="34">
        <v>0</v>
      </c>
      <c r="F25" s="32">
        <v>0</v>
      </c>
      <c r="H25" s="32">
        <v>217832689</v>
      </c>
      <c r="J25" s="32">
        <f t="shared" si="0"/>
        <v>217832689</v>
      </c>
      <c r="L25" s="32"/>
      <c r="N25" s="32">
        <v>0</v>
      </c>
      <c r="P25" s="133">
        <v>0</v>
      </c>
      <c r="Q25" s="133"/>
      <c r="S25" s="32">
        <v>217832689</v>
      </c>
      <c r="U25" s="32">
        <f t="shared" si="1"/>
        <v>217832689</v>
      </c>
      <c r="W25" s="32"/>
    </row>
    <row r="26" spans="1:23" ht="30" customHeight="1" x14ac:dyDescent="0.2">
      <c r="A26" s="154" t="s">
        <v>196</v>
      </c>
      <c r="B26" s="154"/>
      <c r="D26" s="34">
        <v>0</v>
      </c>
      <c r="F26" s="32">
        <v>-47483835386</v>
      </c>
      <c r="H26" s="32">
        <v>-1800515633</v>
      </c>
      <c r="J26" s="32">
        <f t="shared" si="0"/>
        <v>-49284351019</v>
      </c>
      <c r="L26" s="32"/>
      <c r="N26" s="32">
        <v>0</v>
      </c>
      <c r="P26" s="133">
        <v>-47483835386</v>
      </c>
      <c r="Q26" s="133"/>
      <c r="S26" s="32">
        <v>-1800515633</v>
      </c>
      <c r="U26" s="32">
        <f t="shared" si="1"/>
        <v>-49284351019</v>
      </c>
      <c r="W26" s="32"/>
    </row>
    <row r="27" spans="1:23" ht="30" customHeight="1" x14ac:dyDescent="0.2">
      <c r="A27" s="154" t="s">
        <v>30</v>
      </c>
      <c r="B27" s="154"/>
      <c r="D27" s="34">
        <v>2730801757</v>
      </c>
      <c r="F27" s="32">
        <v>-1754659615</v>
      </c>
      <c r="H27" s="32">
        <v>0</v>
      </c>
      <c r="J27" s="32">
        <f>SUM(D27:H27)</f>
        <v>976142142</v>
      </c>
      <c r="L27" s="32"/>
      <c r="N27" s="32">
        <v>2730801757</v>
      </c>
      <c r="P27" s="32"/>
      <c r="Q27" s="32">
        <v>-1754659615</v>
      </c>
      <c r="S27" s="32">
        <v>0</v>
      </c>
      <c r="U27" s="32">
        <f>SUM(N27:S27)</f>
        <v>976142142</v>
      </c>
      <c r="W27" s="32"/>
    </row>
    <row r="28" spans="1:23" ht="30" customHeight="1" x14ac:dyDescent="0.2">
      <c r="A28" s="154" t="s">
        <v>29</v>
      </c>
      <c r="B28" s="154"/>
      <c r="D28" s="34">
        <v>22454916629</v>
      </c>
      <c r="F28" s="32">
        <v>-43096571169</v>
      </c>
      <c r="H28" s="32">
        <v>0</v>
      </c>
      <c r="J28" s="32">
        <f>SUM(D28:H28)</f>
        <v>-20641654540</v>
      </c>
      <c r="L28" s="32"/>
      <c r="N28" s="32">
        <v>22454916629</v>
      </c>
      <c r="P28" s="32"/>
      <c r="Q28" s="32">
        <v>-43096571169</v>
      </c>
      <c r="S28" s="32">
        <v>0</v>
      </c>
      <c r="U28" s="32">
        <f>SUM(N28:S28)</f>
        <v>-20641654540</v>
      </c>
      <c r="W28" s="32"/>
    </row>
    <row r="29" spans="1:23" ht="30" customHeight="1" x14ac:dyDescent="0.2">
      <c r="A29" s="154" t="s">
        <v>12</v>
      </c>
      <c r="B29" s="154"/>
      <c r="D29" s="34">
        <v>1387313930</v>
      </c>
      <c r="F29" s="32">
        <v>-64305729300</v>
      </c>
      <c r="H29" s="32">
        <v>0</v>
      </c>
      <c r="J29" s="32">
        <f t="shared" ref="J29:J31" si="2">SUM(D29:H29)</f>
        <v>-62918415370</v>
      </c>
      <c r="L29" s="32"/>
      <c r="N29" s="32">
        <v>1387313930</v>
      </c>
      <c r="P29" s="32"/>
      <c r="Q29" s="32">
        <v>-64305729300</v>
      </c>
      <c r="S29" s="32">
        <v>0</v>
      </c>
      <c r="U29" s="32">
        <f t="shared" ref="U29:U41" si="3">SUM(N29:S29)</f>
        <v>-62918415370</v>
      </c>
      <c r="W29" s="32"/>
    </row>
    <row r="30" spans="1:23" ht="30" customHeight="1" x14ac:dyDescent="0.2">
      <c r="A30" s="154" t="s">
        <v>22</v>
      </c>
      <c r="B30" s="154"/>
      <c r="D30" s="34">
        <v>102998236</v>
      </c>
      <c r="F30" s="32">
        <v>-248512500</v>
      </c>
      <c r="H30" s="32">
        <v>0</v>
      </c>
      <c r="J30" s="32">
        <f t="shared" si="2"/>
        <v>-145514264</v>
      </c>
      <c r="L30" s="32"/>
      <c r="N30" s="32">
        <v>102998236</v>
      </c>
      <c r="P30" s="32"/>
      <c r="Q30" s="32">
        <v>-248512500</v>
      </c>
      <c r="S30" s="32">
        <v>0</v>
      </c>
      <c r="U30" s="32">
        <f t="shared" si="3"/>
        <v>-145514264</v>
      </c>
      <c r="W30" s="32"/>
    </row>
    <row r="31" spans="1:23" ht="30" customHeight="1" x14ac:dyDescent="0.2">
      <c r="A31" s="154" t="s">
        <v>24</v>
      </c>
      <c r="B31" s="154"/>
      <c r="D31" s="34">
        <v>20232227</v>
      </c>
      <c r="F31" s="32">
        <v>-148707649</v>
      </c>
      <c r="H31" s="32">
        <v>0</v>
      </c>
      <c r="J31" s="32">
        <f t="shared" si="2"/>
        <v>-128475422</v>
      </c>
      <c r="L31" s="32"/>
      <c r="N31" s="32">
        <v>20232227</v>
      </c>
      <c r="P31" s="32"/>
      <c r="Q31" s="32">
        <v>-148707649</v>
      </c>
      <c r="S31" s="32">
        <v>0</v>
      </c>
      <c r="U31" s="32">
        <f t="shared" si="3"/>
        <v>-128475422</v>
      </c>
      <c r="W31" s="32"/>
    </row>
    <row r="32" spans="1:23" ht="30" customHeight="1" x14ac:dyDescent="0.2">
      <c r="A32" s="154" t="s">
        <v>14</v>
      </c>
      <c r="B32" s="154"/>
      <c r="D32" s="34">
        <v>0</v>
      </c>
      <c r="F32" s="32">
        <v>-113073187</v>
      </c>
      <c r="H32" s="32">
        <v>0</v>
      </c>
      <c r="J32" s="32">
        <f>SUM(D32:H32)</f>
        <v>-113073187</v>
      </c>
      <c r="L32" s="32"/>
      <c r="N32" s="32">
        <v>0</v>
      </c>
      <c r="P32" s="32"/>
      <c r="Q32" s="32">
        <v>-113073187</v>
      </c>
      <c r="R32" s="93">
        <v>0</v>
      </c>
      <c r="S32" s="32">
        <v>0</v>
      </c>
      <c r="U32" s="32">
        <f t="shared" si="3"/>
        <v>-113073187</v>
      </c>
      <c r="W32" s="32"/>
    </row>
    <row r="33" spans="1:23" ht="30" customHeight="1" x14ac:dyDescent="0.2">
      <c r="A33" s="154" t="s">
        <v>40</v>
      </c>
      <c r="B33" s="154"/>
      <c r="D33" s="34">
        <v>0</v>
      </c>
      <c r="F33" s="32">
        <v>365863282</v>
      </c>
      <c r="H33" s="32">
        <v>0</v>
      </c>
      <c r="J33" s="32">
        <f>SUM(D33:H33)</f>
        <v>365863282</v>
      </c>
      <c r="L33" s="32"/>
      <c r="N33" s="32">
        <v>0</v>
      </c>
      <c r="P33" s="32"/>
      <c r="Q33" s="32">
        <v>365863282</v>
      </c>
      <c r="R33" s="93">
        <v>0</v>
      </c>
      <c r="S33" s="32">
        <v>0</v>
      </c>
      <c r="U33" s="32">
        <f t="shared" si="3"/>
        <v>365863282</v>
      </c>
      <c r="W33" s="32"/>
    </row>
    <row r="34" spans="1:23" ht="30" customHeight="1" x14ac:dyDescent="0.2">
      <c r="A34" s="154" t="s">
        <v>140</v>
      </c>
      <c r="B34" s="154"/>
      <c r="D34" s="34">
        <v>0</v>
      </c>
      <c r="F34" s="32">
        <v>-4237146528</v>
      </c>
      <c r="H34" s="32">
        <v>0</v>
      </c>
      <c r="J34" s="32">
        <f t="shared" ref="J34:J41" si="4">SUM(D34:H34)</f>
        <v>-4237146528</v>
      </c>
      <c r="L34" s="32"/>
      <c r="N34" s="32">
        <v>0</v>
      </c>
      <c r="P34" s="32"/>
      <c r="Q34" s="32">
        <v>-4237146528</v>
      </c>
      <c r="S34" s="32">
        <v>0</v>
      </c>
      <c r="U34" s="32">
        <f t="shared" si="3"/>
        <v>-4237146528</v>
      </c>
      <c r="W34" s="32"/>
    </row>
    <row r="35" spans="1:23" ht="30" customHeight="1" x14ac:dyDescent="0.2">
      <c r="A35" s="154" t="s">
        <v>32</v>
      </c>
      <c r="B35" s="154"/>
      <c r="D35" s="34">
        <v>0</v>
      </c>
      <c r="F35" s="32">
        <v>11989441072</v>
      </c>
      <c r="H35" s="32">
        <v>0</v>
      </c>
      <c r="J35" s="32">
        <f t="shared" si="4"/>
        <v>11989441072</v>
      </c>
      <c r="L35" s="32"/>
      <c r="N35" s="32">
        <v>0</v>
      </c>
      <c r="P35" s="32"/>
      <c r="Q35" s="32">
        <v>11989441072</v>
      </c>
      <c r="R35" s="93">
        <v>0</v>
      </c>
      <c r="S35" s="32">
        <v>0</v>
      </c>
      <c r="U35" s="32">
        <f t="shared" si="3"/>
        <v>11989441072</v>
      </c>
      <c r="W35" s="32"/>
    </row>
    <row r="36" spans="1:23" ht="30" customHeight="1" x14ac:dyDescent="0.2">
      <c r="A36" s="154" t="s">
        <v>23</v>
      </c>
      <c r="B36" s="154"/>
      <c r="D36" s="34">
        <v>0</v>
      </c>
      <c r="F36" s="32">
        <v>1069211667</v>
      </c>
      <c r="H36" s="32">
        <v>0</v>
      </c>
      <c r="J36" s="32">
        <f t="shared" si="4"/>
        <v>1069211667</v>
      </c>
      <c r="L36" s="32"/>
      <c r="N36" s="32">
        <v>0</v>
      </c>
      <c r="P36" s="32"/>
      <c r="Q36" s="32">
        <v>1069211667</v>
      </c>
      <c r="R36" s="93">
        <v>0</v>
      </c>
      <c r="S36" s="32">
        <v>0</v>
      </c>
      <c r="U36" s="32">
        <f t="shared" si="3"/>
        <v>1069211667</v>
      </c>
      <c r="W36" s="32"/>
    </row>
    <row r="37" spans="1:23" ht="30" customHeight="1" x14ac:dyDescent="0.2">
      <c r="A37" s="154" t="s">
        <v>33</v>
      </c>
      <c r="B37" s="154"/>
      <c r="D37" s="34">
        <v>0</v>
      </c>
      <c r="F37" s="32">
        <v>78281438</v>
      </c>
      <c r="H37" s="32">
        <v>0</v>
      </c>
      <c r="J37" s="32">
        <f t="shared" si="4"/>
        <v>78281438</v>
      </c>
      <c r="L37" s="32"/>
      <c r="N37" s="32">
        <v>0</v>
      </c>
      <c r="P37" s="32"/>
      <c r="Q37" s="32">
        <v>78281438</v>
      </c>
      <c r="R37" s="93">
        <v>0</v>
      </c>
      <c r="S37" s="32">
        <v>0</v>
      </c>
      <c r="U37" s="32">
        <f t="shared" si="3"/>
        <v>78281438</v>
      </c>
      <c r="W37" s="32"/>
    </row>
    <row r="38" spans="1:23" ht="30" customHeight="1" x14ac:dyDescent="0.2">
      <c r="A38" s="154" t="s">
        <v>176</v>
      </c>
      <c r="B38" s="154"/>
      <c r="D38" s="34">
        <v>0</v>
      </c>
      <c r="F38" s="32">
        <v>-1017285761</v>
      </c>
      <c r="H38" s="32">
        <v>0</v>
      </c>
      <c r="J38" s="32">
        <f t="shared" si="4"/>
        <v>-1017285761</v>
      </c>
      <c r="L38" s="32"/>
      <c r="N38" s="32">
        <v>0</v>
      </c>
      <c r="P38" s="32"/>
      <c r="Q38" s="32">
        <v>-1017285761</v>
      </c>
      <c r="R38" s="93">
        <v>0</v>
      </c>
      <c r="S38" s="32">
        <v>0</v>
      </c>
      <c r="U38" s="32">
        <f t="shared" si="3"/>
        <v>-1017285761</v>
      </c>
      <c r="W38" s="32"/>
    </row>
    <row r="39" spans="1:23" ht="30" customHeight="1" x14ac:dyDescent="0.2">
      <c r="A39" s="154" t="s">
        <v>31</v>
      </c>
      <c r="B39" s="154"/>
      <c r="D39" s="34">
        <v>0</v>
      </c>
      <c r="F39" s="32">
        <v>-1574575200</v>
      </c>
      <c r="H39" s="32">
        <v>0</v>
      </c>
      <c r="J39" s="32">
        <f t="shared" si="4"/>
        <v>-1574575200</v>
      </c>
      <c r="L39" s="32"/>
      <c r="N39" s="32">
        <v>0</v>
      </c>
      <c r="P39" s="32"/>
      <c r="Q39" s="32">
        <v>-1574575200</v>
      </c>
      <c r="R39" s="93">
        <v>0</v>
      </c>
      <c r="S39" s="32">
        <v>0</v>
      </c>
      <c r="U39" s="32">
        <f t="shared" si="3"/>
        <v>-1574575200</v>
      </c>
      <c r="W39" s="32"/>
    </row>
    <row r="40" spans="1:23" ht="30" customHeight="1" x14ac:dyDescent="0.2">
      <c r="A40" s="154" t="s">
        <v>35</v>
      </c>
      <c r="B40" s="154"/>
      <c r="D40" s="34">
        <v>0</v>
      </c>
      <c r="F40" s="32">
        <v>-194833800</v>
      </c>
      <c r="H40" s="32">
        <v>0</v>
      </c>
      <c r="J40" s="32">
        <f t="shared" si="4"/>
        <v>-194833800</v>
      </c>
      <c r="L40" s="32"/>
      <c r="N40" s="32">
        <v>0</v>
      </c>
      <c r="P40" s="32"/>
      <c r="Q40" s="32">
        <v>-194833800</v>
      </c>
      <c r="R40" s="93">
        <v>0</v>
      </c>
      <c r="S40" s="32">
        <v>0</v>
      </c>
      <c r="U40" s="32">
        <f t="shared" si="3"/>
        <v>-194833800</v>
      </c>
      <c r="W40" s="32"/>
    </row>
    <row r="41" spans="1:23" ht="30" customHeight="1" x14ac:dyDescent="0.2">
      <c r="A41" s="154" t="s">
        <v>177</v>
      </c>
      <c r="B41" s="154"/>
      <c r="D41" s="34">
        <v>0</v>
      </c>
      <c r="F41" s="32">
        <v>-6918</v>
      </c>
      <c r="H41" s="32">
        <v>0</v>
      </c>
      <c r="J41" s="32">
        <f t="shared" si="4"/>
        <v>-6918</v>
      </c>
      <c r="L41" s="32"/>
      <c r="N41" s="32">
        <v>0</v>
      </c>
      <c r="P41" s="32"/>
      <c r="Q41" s="32">
        <v>-6918</v>
      </c>
      <c r="S41" s="32">
        <v>0</v>
      </c>
      <c r="U41" s="32">
        <f t="shared" si="3"/>
        <v>-6918</v>
      </c>
      <c r="W41" s="32"/>
    </row>
    <row r="42" spans="1:23" s="96" customFormat="1" ht="30" customHeight="1" thickBot="1" x14ac:dyDescent="0.25">
      <c r="A42" s="112"/>
      <c r="B42" s="112"/>
      <c r="D42" s="40">
        <f>SUM(D8:D32)</f>
        <v>49308587731</v>
      </c>
      <c r="F42" s="33">
        <f>SUM(F8:F41)</f>
        <v>-271518067483</v>
      </c>
      <c r="G42" s="96">
        <f>SUM(G8:G26)</f>
        <v>0</v>
      </c>
      <c r="H42" s="33">
        <f>SUM(H8:H27)</f>
        <v>-86966353021</v>
      </c>
      <c r="I42" s="97">
        <f>SUM(I8:I26)</f>
        <v>0</v>
      </c>
      <c r="J42" s="33">
        <f>SUM(J8:J26)</f>
        <v>-232683791384</v>
      </c>
      <c r="K42" s="97"/>
      <c r="L42" s="33"/>
      <c r="M42" s="97"/>
      <c r="N42" s="33">
        <f>SUM(N10:N31)</f>
        <v>49308587731</v>
      </c>
      <c r="O42" s="97">
        <f>SUM(O8:O26)</f>
        <v>0</v>
      </c>
      <c r="P42" s="140">
        <f>SUM(P8:Q41)</f>
        <v>-271518067483</v>
      </c>
      <c r="Q42" s="140">
        <f>SUM(Q8:Q26)</f>
        <v>0</v>
      </c>
      <c r="R42" s="97">
        <f>SUM(R8:R26)</f>
        <v>0</v>
      </c>
      <c r="S42" s="33">
        <f>SUM(S8:S27)</f>
        <v>-86966353021</v>
      </c>
      <c r="T42" s="97">
        <f>SUM(T8:T26)</f>
        <v>0</v>
      </c>
      <c r="U42" s="33">
        <f>SUM(U8:U41)</f>
        <v>-309175832773</v>
      </c>
      <c r="V42" s="97"/>
      <c r="W42" s="33"/>
    </row>
    <row r="43" spans="1:23" ht="30" customHeight="1" thickTop="1" x14ac:dyDescent="0.2"/>
  </sheetData>
  <mergeCells count="36">
    <mergeCell ref="P8:Q8"/>
    <mergeCell ref="P9:Q9"/>
    <mergeCell ref="A42:B42"/>
    <mergeCell ref="P42:Q42"/>
    <mergeCell ref="P26:Q26"/>
    <mergeCell ref="P21:Q21"/>
    <mergeCell ref="P22:Q22"/>
    <mergeCell ref="P23:Q23"/>
    <mergeCell ref="P24:Q24"/>
    <mergeCell ref="P25:Q25"/>
    <mergeCell ref="P16:Q16"/>
    <mergeCell ref="P17:Q17"/>
    <mergeCell ref="P18:Q18"/>
    <mergeCell ref="P19:Q19"/>
    <mergeCell ref="P20:Q20"/>
    <mergeCell ref="P11:Q11"/>
    <mergeCell ref="P12:Q12"/>
    <mergeCell ref="P13:Q13"/>
    <mergeCell ref="P14:Q14"/>
    <mergeCell ref="P15:Q15"/>
    <mergeCell ref="A1:W1"/>
    <mergeCell ref="A2:W2"/>
    <mergeCell ref="A3:W3"/>
    <mergeCell ref="D5:L5"/>
    <mergeCell ref="N5:W5"/>
    <mergeCell ref="J6:L6"/>
    <mergeCell ref="U6:W6"/>
    <mergeCell ref="N6:N7"/>
    <mergeCell ref="P6:Q7"/>
    <mergeCell ref="S6:S7"/>
    <mergeCell ref="H6:H7"/>
    <mergeCell ref="F6:F7"/>
    <mergeCell ref="D6:D7"/>
    <mergeCell ref="A6:B7"/>
    <mergeCell ref="A4:W4"/>
    <mergeCell ref="P10:Q10"/>
  </mergeCells>
  <pageMargins left="0.39" right="0.39" top="0.39" bottom="0.39" header="0" footer="0"/>
  <pageSetup scale="5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S8"/>
  <sheetViews>
    <sheetView rightToLeft="1" view="pageBreakPreview" zoomScaleNormal="100" zoomScaleSheetLayoutView="100" workbookViewId="0">
      <selection activeCell="L5" sqref="L5:R5"/>
    </sheetView>
  </sheetViews>
  <sheetFormatPr defaultRowHeight="30" customHeight="1" x14ac:dyDescent="0.2"/>
  <cols>
    <col min="1" max="1" width="5.140625" customWidth="1"/>
    <col min="2" max="2" width="34.140625" customWidth="1"/>
    <col min="3" max="3" width="1.28515625" customWidth="1"/>
    <col min="4" max="4" width="17.28515625" customWidth="1"/>
    <col min="5" max="5" width="1.28515625" customWidth="1"/>
    <col min="6" max="6" width="17" customWidth="1"/>
    <col min="7" max="7" width="1.28515625" customWidth="1"/>
    <col min="8" max="8" width="13" customWidth="1"/>
    <col min="9" max="9" width="1.28515625" customWidth="1"/>
    <col min="10" max="10" width="15" customWidth="1"/>
    <col min="11" max="11" width="1.28515625" customWidth="1"/>
    <col min="12" max="12" width="17" customWidth="1"/>
    <col min="13" max="13" width="1.28515625" customWidth="1"/>
    <col min="14" max="14" width="16.140625" customWidth="1"/>
    <col min="15" max="15" width="1.28515625" customWidth="1"/>
    <col min="16" max="16" width="17.42578125" customWidth="1"/>
    <col min="17" max="17" width="1.28515625" customWidth="1"/>
    <col min="18" max="18" width="19.42578125" customWidth="1"/>
    <col min="19" max="19" width="0.28515625" customWidth="1"/>
  </cols>
  <sheetData>
    <row r="1" spans="1:19" ht="30" customHeight="1" x14ac:dyDescent="0.2">
      <c r="A1" s="123" t="s">
        <v>141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</row>
    <row r="2" spans="1:19" ht="30" customHeight="1" x14ac:dyDescent="0.2">
      <c r="A2" s="123" t="s">
        <v>77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</row>
    <row r="3" spans="1:19" ht="30" customHeight="1" x14ac:dyDescent="0.2">
      <c r="A3" s="123" t="s">
        <v>170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</row>
    <row r="4" spans="1:19" ht="30" customHeight="1" x14ac:dyDescent="0.2">
      <c r="A4" s="114" t="s">
        <v>145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</row>
    <row r="5" spans="1:19" ht="30" customHeight="1" x14ac:dyDescent="0.2">
      <c r="D5" s="124" t="s">
        <v>87</v>
      </c>
      <c r="E5" s="124"/>
      <c r="F5" s="124"/>
      <c r="G5" s="124"/>
      <c r="H5" s="124"/>
      <c r="I5" s="124"/>
      <c r="J5" s="124"/>
      <c r="L5" s="124" t="s">
        <v>88</v>
      </c>
      <c r="M5" s="124"/>
      <c r="N5" s="124"/>
      <c r="O5" s="124"/>
      <c r="P5" s="124"/>
      <c r="Q5" s="124"/>
      <c r="R5" s="124"/>
    </row>
    <row r="6" spans="1:19" ht="30" customHeight="1" x14ac:dyDescent="0.2">
      <c r="A6" s="124" t="s">
        <v>94</v>
      </c>
      <c r="B6" s="124"/>
      <c r="D6" s="1" t="s">
        <v>95</v>
      </c>
      <c r="E6" s="14"/>
      <c r="F6" s="1" t="s">
        <v>91</v>
      </c>
      <c r="G6" s="14"/>
      <c r="H6" s="1" t="s">
        <v>92</v>
      </c>
      <c r="I6" s="14"/>
      <c r="J6" s="1" t="s">
        <v>43</v>
      </c>
      <c r="K6" s="14"/>
      <c r="L6" s="1" t="s">
        <v>95</v>
      </c>
      <c r="M6" s="14"/>
      <c r="N6" s="1" t="s">
        <v>91</v>
      </c>
      <c r="O6" s="14"/>
      <c r="P6" s="1" t="s">
        <v>92</v>
      </c>
      <c r="Q6" s="14"/>
      <c r="R6" s="1" t="s">
        <v>43</v>
      </c>
    </row>
    <row r="7" spans="1:19" ht="30" customHeight="1" x14ac:dyDescent="0.2">
      <c r="A7" s="131"/>
      <c r="B7" s="131"/>
      <c r="D7" s="21">
        <v>0</v>
      </c>
      <c r="E7" s="14"/>
      <c r="F7" s="21">
        <v>0</v>
      </c>
      <c r="G7" s="14"/>
      <c r="H7" s="21">
        <v>0</v>
      </c>
      <c r="I7" s="14"/>
      <c r="J7" s="21">
        <v>0</v>
      </c>
      <c r="K7" s="14"/>
      <c r="L7" s="21">
        <v>0</v>
      </c>
      <c r="M7" s="14"/>
      <c r="N7" s="21">
        <v>0</v>
      </c>
      <c r="O7" s="14"/>
      <c r="P7" s="21">
        <v>0</v>
      </c>
      <c r="Q7" s="14"/>
      <c r="R7" s="21">
        <f t="shared" ref="R7" si="0">L7+N7+P7</f>
        <v>0</v>
      </c>
    </row>
    <row r="8" spans="1:19" ht="30" customHeight="1" x14ac:dyDescent="0.2">
      <c r="A8" s="123"/>
      <c r="B8" s="123"/>
      <c r="D8" s="15">
        <f>SUM(D7:D7)</f>
        <v>0</v>
      </c>
      <c r="E8" s="16"/>
      <c r="F8" s="15">
        <f>SUM(F7:F7)</f>
        <v>0</v>
      </c>
      <c r="G8" s="16">
        <f>SUM(G7:G7)</f>
        <v>0</v>
      </c>
      <c r="H8" s="15">
        <f>SUM(H7:H7)</f>
        <v>0</v>
      </c>
      <c r="I8" s="16"/>
      <c r="J8" s="15">
        <f>SUM(J7:J7)</f>
        <v>0</v>
      </c>
      <c r="K8" s="16"/>
      <c r="L8" s="15">
        <f>SUM(L7:L7)</f>
        <v>0</v>
      </c>
      <c r="M8" s="16"/>
      <c r="N8" s="15">
        <f>SUM(N7:N7)</f>
        <v>0</v>
      </c>
      <c r="O8" s="16"/>
      <c r="P8" s="15">
        <f>SUM(P7:P7)</f>
        <v>0</v>
      </c>
      <c r="Q8" s="16"/>
      <c r="R8" s="15">
        <f>SUM(R7:R7)</f>
        <v>0</v>
      </c>
    </row>
  </sheetData>
  <mergeCells count="9">
    <mergeCell ref="A8:B8"/>
    <mergeCell ref="A6:B6"/>
    <mergeCell ref="A7:B7"/>
    <mergeCell ref="A1:R1"/>
    <mergeCell ref="A2:R2"/>
    <mergeCell ref="A3:R3"/>
    <mergeCell ref="D5:J5"/>
    <mergeCell ref="L5:R5"/>
    <mergeCell ref="A4:S4"/>
  </mergeCells>
  <pageMargins left="0.39" right="0.39" top="0.39" bottom="0.39" header="0" footer="0"/>
  <pageSetup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Q14"/>
  <sheetViews>
    <sheetView rightToLeft="1" view="pageBreakPreview" zoomScaleNormal="100" zoomScaleSheetLayoutView="100" workbookViewId="0">
      <selection activeCell="H11" sqref="H1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26.28515625" bestFit="1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30" customHeight="1" x14ac:dyDescent="0.2">
      <c r="A1" s="123" t="s">
        <v>141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</row>
    <row r="2" spans="1:17" ht="30" customHeight="1" x14ac:dyDescent="0.2">
      <c r="A2" s="123" t="s">
        <v>77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1:17" ht="30" customHeight="1" x14ac:dyDescent="0.2">
      <c r="A3" s="123" t="s">
        <v>170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17" ht="30" customHeight="1" x14ac:dyDescent="0.2">
      <c r="A4" s="114" t="s">
        <v>96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</row>
    <row r="5" spans="1:17" ht="21" customHeight="1" x14ac:dyDescent="0.2">
      <c r="A5" s="123" t="s">
        <v>99</v>
      </c>
      <c r="B5" s="123"/>
      <c r="D5" s="123" t="s">
        <v>100</v>
      </c>
      <c r="F5" s="123" t="s">
        <v>101</v>
      </c>
      <c r="H5" s="123" t="s">
        <v>54</v>
      </c>
      <c r="J5" s="123" t="s">
        <v>102</v>
      </c>
      <c r="K5" s="123"/>
      <c r="M5" s="142" t="s">
        <v>97</v>
      </c>
      <c r="O5" s="123" t="s">
        <v>103</v>
      </c>
      <c r="Q5" s="142" t="s">
        <v>98</v>
      </c>
    </row>
    <row r="6" spans="1:17" ht="24.75" customHeight="1" x14ac:dyDescent="0.2">
      <c r="A6" s="120"/>
      <c r="B6" s="120"/>
      <c r="D6" s="120"/>
      <c r="F6" s="120"/>
      <c r="H6" s="120"/>
      <c r="J6" s="120"/>
      <c r="K6" s="120"/>
      <c r="M6" s="122"/>
      <c r="O6" s="120"/>
      <c r="Q6" s="122"/>
    </row>
    <row r="7" spans="1:17" ht="30" customHeight="1" x14ac:dyDescent="0.2">
      <c r="A7" s="126"/>
      <c r="B7" s="126"/>
      <c r="D7" s="126"/>
      <c r="E7" s="126"/>
      <c r="F7" s="44"/>
      <c r="H7" s="56"/>
      <c r="J7" s="141"/>
      <c r="K7" s="141"/>
      <c r="M7" s="56"/>
      <c r="O7" s="56"/>
      <c r="Q7" s="57"/>
    </row>
    <row r="8" spans="1:17" ht="21" x14ac:dyDescent="0.2">
      <c r="A8" s="58"/>
      <c r="B8" s="58"/>
      <c r="D8" s="58"/>
      <c r="F8" s="11"/>
    </row>
    <row r="9" spans="1:17" ht="21" x14ac:dyDescent="0.2">
      <c r="A9" s="58"/>
      <c r="B9" s="58"/>
      <c r="D9" s="58"/>
      <c r="F9" s="11"/>
    </row>
    <row r="10" spans="1:17" ht="21" x14ac:dyDescent="0.2">
      <c r="A10" s="59"/>
      <c r="B10" s="59"/>
      <c r="D10" s="55"/>
      <c r="F10" s="11"/>
    </row>
    <row r="11" spans="1:17" ht="21" x14ac:dyDescent="0.2">
      <c r="A11" s="59"/>
      <c r="B11" s="59"/>
      <c r="D11" s="59"/>
      <c r="F11" s="11"/>
    </row>
    <row r="12" spans="1:17" ht="21" x14ac:dyDescent="0.2">
      <c r="A12" s="59"/>
      <c r="B12" s="59"/>
      <c r="D12" s="59"/>
      <c r="F12" s="11"/>
    </row>
    <row r="13" spans="1:17" ht="21" x14ac:dyDescent="0.2">
      <c r="A13" s="59"/>
      <c r="B13" s="59"/>
      <c r="D13" s="59"/>
      <c r="F13" s="11"/>
    </row>
    <row r="14" spans="1:17" ht="21" x14ac:dyDescent="0.2">
      <c r="A14" s="59"/>
      <c r="B14" s="59"/>
      <c r="D14" s="59"/>
      <c r="F14" s="11"/>
    </row>
  </sheetData>
  <mergeCells count="15">
    <mergeCell ref="A7:B7"/>
    <mergeCell ref="D7:E7"/>
    <mergeCell ref="J7:K7"/>
    <mergeCell ref="A1:Q1"/>
    <mergeCell ref="A2:Q2"/>
    <mergeCell ref="A3:Q3"/>
    <mergeCell ref="M5:M6"/>
    <mergeCell ref="Q5:Q6"/>
    <mergeCell ref="A4:Q4"/>
    <mergeCell ref="A5:B6"/>
    <mergeCell ref="O5:O6"/>
    <mergeCell ref="J5:K6"/>
    <mergeCell ref="H5:H6"/>
    <mergeCell ref="F5:F6"/>
    <mergeCell ref="D5:D6"/>
  </mergeCells>
  <pageMargins left="0.39" right="0.39" top="0.39" bottom="0.39" header="0" footer="0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صورت وضعیت</vt:lpstr>
      <vt:lpstr>سهام</vt:lpstr>
      <vt:lpstr>اوراق</vt:lpstr>
      <vt:lpstr>اوراق مشتقه</vt:lpstr>
      <vt:lpstr>سپرده</vt:lpstr>
      <vt:lpstr>درآمد</vt:lpstr>
      <vt:lpstr>درآمد سرمایه گذاری در سهام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سود اوراق بهادار</vt:lpstr>
      <vt:lpstr>درآمد ناشی از فروش</vt:lpstr>
      <vt:lpstr>درآمد ناشی از تغییر قیمت اوراق</vt:lpstr>
      <vt:lpstr>درآمد اعمال اختیار</vt:lpstr>
      <vt:lpstr>سود سپرده بانکی</vt:lpstr>
      <vt:lpstr>اوراق!Print_Area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Amirhosein Eshtiaghi</dc:creator>
  <dc:description/>
  <cp:lastModifiedBy>Behnaz Taheri</cp:lastModifiedBy>
  <cp:lastPrinted>2025-07-26T11:29:38Z</cp:lastPrinted>
  <dcterms:created xsi:type="dcterms:W3CDTF">2025-05-24T09:25:15Z</dcterms:created>
  <dcterms:modified xsi:type="dcterms:W3CDTF">2025-07-26T11:29:50Z</dcterms:modified>
</cp:coreProperties>
</file>